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5521" windowWidth="15600" windowHeight="9240" tabRatio="656" activeTab="0"/>
  </bookViews>
  <sheets>
    <sheet name="2. Il mio Potenziale" sheetId="1" r:id="rId1"/>
    <sheet name="Questionario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<sst xmlns="http://schemas.openxmlformats.org/spreadsheetml/2006/main" count="271" uniqueCount="184">
  <si>
    <t>C L I E N T E</t>
  </si>
  <si>
    <t>1. per nulla</t>
  </si>
  <si>
    <t>2. molto poco</t>
  </si>
  <si>
    <t>3. poco</t>
  </si>
  <si>
    <t>4. una via di mezzo</t>
  </si>
  <si>
    <t>5. abbastanza</t>
  </si>
  <si>
    <t>6. molto</t>
  </si>
  <si>
    <t>7. moltissimo</t>
  </si>
  <si>
    <t>Pot.</t>
  </si>
  <si>
    <t>Dir.</t>
  </si>
  <si>
    <t>Bil.</t>
  </si>
  <si>
    <t>Sono grato alle persone che mi hanno aiutato a raggiungere i miei obiettivi</t>
  </si>
  <si>
    <t>Val. Max</t>
  </si>
  <si>
    <t>n°</t>
  </si>
  <si>
    <t>n° tot</t>
  </si>
  <si>
    <t>Perdo molto spesso il controllo di quello che dico</t>
  </si>
  <si>
    <t xml:space="preserve">1. </t>
  </si>
  <si>
    <t>2.</t>
  </si>
  <si>
    <t>3.</t>
  </si>
  <si>
    <t>4.</t>
  </si>
  <si>
    <t>5.</t>
  </si>
  <si>
    <t>MAX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</si>
  <si>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</si>
  <si>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</si>
  <si>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</si>
  <si>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</si>
  <si>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</si>
  <si>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</si>
  <si>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</si>
  <si>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</si>
  <si>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S E S S I O N E</t>
  </si>
  <si>
    <t>Potenzialità:</t>
  </si>
  <si>
    <t>Punti</t>
  </si>
  <si>
    <t>Norma</t>
  </si>
  <si>
    <t>inv</t>
  </si>
  <si>
    <t>inv.</t>
  </si>
  <si>
    <t>Quando perseguo i miei interessi tengo sempre conto degli interessi altrui</t>
  </si>
  <si>
    <t>Non mi pongo mai la domanda se quello che faccio può nuocere alla società</t>
  </si>
  <si>
    <t>Riesco sempre a stabilire ciò che è giusto e ciò che è sbagliato</t>
  </si>
  <si>
    <t>Le persone che mi conoscono dicono che non riesco ad essere obiettivo</t>
  </si>
  <si>
    <t>Mi piace aiutare gli altri a raggiungere i loro obiettivi</t>
  </si>
  <si>
    <t>Spesso le persone con cui lavoro dicono che trasmetto fiducia e motivazione</t>
  </si>
  <si>
    <t>Penso che sia profondamente sbagliato influenzare gli altri</t>
  </si>
  <si>
    <t>Non sono stata/o mai abile a trascinare gli altri</t>
  </si>
  <si>
    <t>Le cose che ho ottenuto nella vita le ho sempre difese in ogni modo</t>
  </si>
  <si>
    <t>Media</t>
  </si>
  <si>
    <t>Coerenza (0 -10)</t>
  </si>
  <si>
    <t>Anche in situazioni di forte stress, tendo a rimanere lucido</t>
  </si>
  <si>
    <t>Sono molto abile a mantenere la calma anche in situazioni critiche</t>
  </si>
  <si>
    <t>Non capisco le persone che perdono tempo ad ammirare l'estetica delle cose</t>
  </si>
  <si>
    <t>Il valore delle cose sta nella loro funzionalità, non nella loro bellezza</t>
  </si>
  <si>
    <t>Non capisco le persone che amano senza ricevere niente in cambio</t>
  </si>
  <si>
    <t>Quando vedo una persona che soffre cerco in ogni modo di aiutarla</t>
  </si>
  <si>
    <t>Se sono arrivato dove sono lo devo soprattutto all'aiuto di persone speciali</t>
  </si>
  <si>
    <t>Gli obiettivi che ho raggiunto nella mia vita li devo soprattutto a me stesso</t>
  </si>
  <si>
    <t>Sono certo/a che la mia vita futura sarà migliore di quella passata</t>
  </si>
  <si>
    <t>Mi piace far divertire le persone che mi stanno attorno</t>
  </si>
  <si>
    <t>C'è un senso a questa vita che noi non siamo in grado di afferrare</t>
  </si>
  <si>
    <t>Non capisco le persone che passano il tempo a pregare o a meditare</t>
  </si>
  <si>
    <t>Anche in situazioni particolari riesco sempre a trovare la cosa giusta da dire</t>
  </si>
  <si>
    <t>Mi trovo a disagio se devo relazionarmi con persone che non conosco</t>
  </si>
  <si>
    <t>Mi capita spesso di non sapere come relazionarmi in situazioni nuove</t>
  </si>
  <si>
    <t>Talvolta fantastico di vendicarmi di persone che mi hanno fatto un torto</t>
  </si>
  <si>
    <t>Sono una persona buona, ma se qualcuno sgarra, con me ha chiuso</t>
  </si>
  <si>
    <t>Se ricevo un'offesa, ma la persona si scusa con me, non le porto nessun rancore</t>
  </si>
  <si>
    <t>Ho una buona consapevolezza sia dei miei pregi che dei miei limiti</t>
  </si>
  <si>
    <t>Penso che nella vita ci sia sempre da imparare da qualsiasi persona</t>
  </si>
  <si>
    <t>Le persone che criticano il mio operato mi danno molto fastidio</t>
  </si>
  <si>
    <t>Se c'è un modo per risolvere un problema, io ne cerco sempre uno alternativo</t>
  </si>
  <si>
    <t>Mi piace molto confrontarmi con idee innovative o non convenzionali</t>
  </si>
  <si>
    <t>Le strade già percorse da altri non mi interessano, mi piace crearne di nuove</t>
  </si>
  <si>
    <t>Non sempre è necessario sapere il perché delle cose</t>
  </si>
  <si>
    <t xml:space="preserve">Di ogni cosa che succede vorrei sempre scoprire il perché </t>
  </si>
  <si>
    <t>La vita è bella perché ogni giorno imparo qualcosa di nuovo</t>
  </si>
  <si>
    <t>Imparare cose nuove senza un'applicazione concreta è una perdita di tempo</t>
  </si>
  <si>
    <t>Se un domani cambiassi idea su questioni importanti della mia vita, sarebbe un bel giorno</t>
  </si>
  <si>
    <t xml:space="preserve">Sono soddisfatto delle decisioni importanti che ho preso nella mia vita </t>
  </si>
  <si>
    <t>Alle volte mi chiedo quali siano i valori importanti in cui credo e non mi do risposta</t>
  </si>
  <si>
    <t>Mi capita spesso di correre dei rischi calcolati per raggiungere i miei obiettivi</t>
  </si>
  <si>
    <t>Spesso è necessario prendere decisioni importanti ed assumersi il rischio di sbagliare</t>
  </si>
  <si>
    <t>Ho sempre cercato di evitare situazioni pericolose per me o per gli altri</t>
  </si>
  <si>
    <t>Se incontro parecchi problemi nel perseguire i miei obiettivi tendo a scoraggiarmi</t>
  </si>
  <si>
    <t>Mi capita spesso di abbandonare i miei progetti perché non ho la costanza necessaria</t>
  </si>
  <si>
    <t>Quando decido di raggiungere un obiettivo, non c'è ostacolo che non riesca a superare</t>
  </si>
  <si>
    <t>Mi capita spesso di raggiungere traguardi importanti grazie alla mia tenacia</t>
  </si>
  <si>
    <t>Quando prometto una cosa, faccio di tutto per mantenerla</t>
  </si>
  <si>
    <t>L'essere coerenti con se stessi è la cosa a cui presto maggiore attenzione</t>
  </si>
  <si>
    <t>Non sempre è possibile comportarsi coerentemente ai propri valori</t>
  </si>
  <si>
    <t>Mi capita spesso di non riuscire a mantenere tutti gli impegni che mi assumo</t>
  </si>
  <si>
    <t>Le persone che mi conoscono si stupiscono della mia energia</t>
  </si>
  <si>
    <t>Quando mi dedico a qualsiasi attività, ci metto sempre tanta passione</t>
  </si>
  <si>
    <t>Amare ed essere amati è il senso della vita</t>
  </si>
  <si>
    <t>Spesso do dei giudizi affrettati dei quali poi mi pento</t>
  </si>
  <si>
    <t>Adoro ammirare le opere d'arte, un bel paesaggio, una cosa ben fatta</t>
  </si>
  <si>
    <t>Frequenza di risposta</t>
  </si>
  <si>
    <t>Frequenza cumulata</t>
  </si>
  <si>
    <t>Indice di normalizzazione</t>
  </si>
  <si>
    <t>DS</t>
  </si>
  <si>
    <t>n° Risposte questionario</t>
  </si>
  <si>
    <t>Indice di coerenza (0 - 10)</t>
  </si>
  <si>
    <t>Non ho interesse a parlare con persone di altre culture o di altre religioni</t>
  </si>
  <si>
    <t>Non mi capita mai di fare delle scelte troppo azzardate</t>
  </si>
  <si>
    <t>Mi piace molto confrontarmi con persone che la pensano come me</t>
  </si>
  <si>
    <t>Non sopporto le persone che ridono e scherzano in ogni momento</t>
  </si>
  <si>
    <t>Le persone sempre sorridenti sono spesso manipolatori</t>
  </si>
  <si>
    <t>C  O  A  C  H</t>
  </si>
  <si>
    <t>LE MIE POTENZIALITA'</t>
  </si>
  <si>
    <t>Quali sono le cose che mentre le fai ti fanno stare bene?        Prova ad elencarle</t>
  </si>
  <si>
    <t>Ci sono degli elementi che acconumano le attività che hai descritto?</t>
  </si>
  <si>
    <t xml:space="preserve"> 3. Autonomia</t>
  </si>
  <si>
    <t xml:space="preserve"> 2. Competenza</t>
  </si>
  <si>
    <t xml:space="preserve"> 1. Relazionalità</t>
  </si>
  <si>
    <t>Rispetto a quanto emerso dal questionario, ci sono analogie, ci sono elementi nuovi?</t>
  </si>
  <si>
    <t>n° 9</t>
  </si>
  <si>
    <t>n° 10</t>
  </si>
  <si>
    <t>n° 11</t>
  </si>
  <si>
    <t>n° 12</t>
  </si>
  <si>
    <t>n° 13</t>
  </si>
  <si>
    <t xml:space="preserve">n° </t>
  </si>
  <si>
    <t>n° 14</t>
  </si>
  <si>
    <t>n° 15</t>
  </si>
  <si>
    <t>n° 16</t>
  </si>
  <si>
    <t/>
  </si>
  <si>
    <t>Descrizione:</t>
  </si>
  <si>
    <t>Tendo a favorire il bisogno degli altri rispetto alle mie esigenze</t>
  </si>
  <si>
    <t>Spesso essere troppo onesti significa anche essere ingenui</t>
  </si>
  <si>
    <t>Sono abile a giudicare in maniera imparziale persone e situazioni</t>
  </si>
  <si>
    <t>Alle persone che amo offro me stesso/a senza condizioni</t>
  </si>
  <si>
    <t>Nei rapporti affettivi è giusto misurare sempre quanto si da e quanto si riceve</t>
  </si>
  <si>
    <t>La generosità verso gli altri è uno dei miei punti di forza</t>
  </si>
  <si>
    <t>Penso che le persone troppo altruiste siano spesso dei perdenti</t>
  </si>
  <si>
    <t>Mi sento molto felice quando sono in mezzo alle persone</t>
  </si>
  <si>
    <t>In generale, è meglio agire che mettersi a cercare soluzioni nuove</t>
  </si>
  <si>
    <t>Spesso la creatività è la virtù di chi ha poca voglia di lavorare</t>
  </si>
  <si>
    <t>Sono particolarmente attratto dalle cose che non conosco</t>
  </si>
  <si>
    <t>Le persone che si fanno troppe domande mi infastidiscono</t>
  </si>
  <si>
    <t>Provo sempre piacere nel conoscere cose nuove anche se distanti dai miei principali interessi</t>
  </si>
  <si>
    <t>Penso che le persone che studiano o leggono troppo siano spesso inconcludenti</t>
  </si>
  <si>
    <t>Spesso ci preoccupiamo di cose banali e non prestiamo attenzione a quelle importanti</t>
  </si>
  <si>
    <t>E' rarissimo che amici e conoscenti mi chiedano un consiglio su qualsiasi cosa</t>
  </si>
  <si>
    <t>Non sopporto che mi vengano fatti notare i miei difetti e le mie mancanze</t>
  </si>
  <si>
    <t>Mi succede spesso che gli altri mi giudichino imprudente</t>
  </si>
  <si>
    <t>Quando sono sotto pressione mi capita spesso di fare scelte sbagliate</t>
  </si>
  <si>
    <t>Sono una persona che apprezza tutto ciò che di bello c'è nel mondo e nelle persone</t>
  </si>
  <si>
    <t>Sono solito/a guardare al futuro con ottimismo</t>
  </si>
  <si>
    <t>Cerco di non pensare troppo al futuro perché mi spaventa</t>
  </si>
  <si>
    <t>Ritengo che le cose potrebbero andare peggio di come vanno adesso</t>
  </si>
  <si>
    <t>Di me dicono che sono una persona estremamente allegra</t>
  </si>
  <si>
    <t>La spiritualità è una dimensione importante della mia vita terrena</t>
  </si>
  <si>
    <t>Porsi domande sul significato della nostra esistenza non porta a granchè</t>
  </si>
  <si>
    <t>Quando le cose vanno bene è meglio non rischiare di cambiare</t>
  </si>
  <si>
    <t>Guardo con un po' di invidia le persone che hanno sempre energia ed entusiasmo</t>
  </si>
  <si>
    <t>Quando posso e non ho impegni urgenti, adoro starmene a letto a poltrire un po'</t>
  </si>
  <si>
    <t>Rispondi alle 96 domande qui elencate indicando quanto sei d'accordo con l'affermazione o quanto ti identifichi con essa. Cerca di rispondere il più spontaneamente possibile. Quando avrai terminato, troverai l'esito nel foglio 2.</t>
  </si>
  <si>
    <r>
      <t>Scegli la risposta dal menù a tendina</t>
    </r>
    <r>
      <rPr>
        <b/>
        <sz val="16"/>
        <color indexed="9"/>
        <rFont val="Century Gothic"/>
        <family val="2"/>
      </rPr>
      <t xml:space="preserve">  </t>
    </r>
    <r>
      <rPr>
        <b/>
        <sz val="18"/>
        <color indexed="9"/>
        <rFont val="Century Gothic"/>
        <family val="2"/>
      </rPr>
      <t xml:space="preserve"> </t>
    </r>
    <r>
      <rPr>
        <b/>
        <sz val="16"/>
        <color indexed="9"/>
        <rFont val="Century Gothic"/>
        <family val="2"/>
      </rPr>
      <t>↓</t>
    </r>
  </si>
  <si>
    <t>Quali sono le tue principali qualità?</t>
  </si>
  <si>
    <t>Mi elenchi le cose che ami fare?</t>
  </si>
  <si>
    <t>Cosa ti piacerebbe che dicessero gli altri riguardo alle tue principali caratteristiche positive?</t>
  </si>
  <si>
    <t>Indicami 3 tratti del tuo carattere che sei orgoglioso di possedere</t>
  </si>
  <si>
    <t>Per quale attivitò ti senti più portato?</t>
  </si>
  <si>
    <t>Mi descrivi i tuoi 5 punti di forza?</t>
  </si>
  <si>
    <t>AUTOREALIZZAZIONE</t>
  </si>
  <si>
    <t>IL MIO BENESSERE</t>
  </si>
  <si>
    <t>Cosa fai per prenderti cura di te?</t>
  </si>
  <si>
    <t>Cosa fai per stare bene con te stesso?</t>
  </si>
  <si>
    <t>Come ti senti quando ti prendi cura di te?</t>
  </si>
  <si>
    <t>Secondo te qual è il motivo per cui non riwesci a prenderti cura di te come vorresti?</t>
  </si>
  <si>
    <t>Cosa ti fa sentire bene?</t>
  </si>
  <si>
    <t>In che modo ti relazioni con gli altri?</t>
  </si>
  <si>
    <t>Quali relazioni vorresti sviluppare?</t>
  </si>
  <si>
    <t>Mettendo il tuo nome al centro del foglio, dove collochi graficamente le persone con cui hai una relazione importante?</t>
  </si>
  <si>
    <t>Cosa potresti fare per rendere più efficaci le tue relazioni?</t>
  </si>
  <si>
    <t>Quali sono le tue principali competenze?</t>
  </si>
  <si>
    <t>In quali ambiti riesci ad esprimerti maggiormente?</t>
  </si>
  <si>
    <t>Come ti senti quando riesci e come quando non riesci a manifestare le tue capacità?</t>
  </si>
  <si>
    <t>Cosa significa per te essere autonomo?</t>
  </si>
  <si>
    <t>Come si esprime nel quotidiano la tua indipendenza?</t>
  </si>
  <si>
    <t>In quali ambiti della tua vita senti di essere davvero autonomo?</t>
  </si>
  <si>
    <t>Tenendo troppo in considerazione i bisogni degli altri non si conclude mai niente</t>
  </si>
  <si>
    <t>Sono incline a perdonare la persona che mi ha recato un danno</t>
  </si>
  <si>
    <t>Talvolta agisco senza riuscire a prevedere le conseguenze delle mie azioni</t>
  </si>
  <si>
    <t>Nella mia vita raramente ho dovuto dire grazie a qualcuno</t>
  </si>
  <si>
    <t xml:space="preserve"> EMERSE DAL QUESTIONARIO</t>
  </si>
  <si>
    <t>QUESTIONARIO:  LE MIE POTENZIALITA'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</si>
</sst>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\ [$€-1];[Red]\-#,##0.00\ [$€-1]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mmm\-yyyy"/>
    <numFmt numFmtId="177" formatCode="h:mm;@"/>
    <numFmt numFmtId="178" formatCode="[$-410]dddd\ d\ mmmm\ yyyy"/>
    <numFmt numFmtId="179" formatCode="[$-F800]dddd\,\ mmmm\ dd\,\ yyyy"/>
    <numFmt numFmtId="180" formatCode="[$-410]dd\-mmm\-yy;@"/>
    <numFmt numFmtId="181" formatCode="[$-410]d\ mmmm\ yyyy;@"/>
    <numFmt numFmtId="182" formatCode="dd/mm/yy;@"/>
    <numFmt numFmtId="183" formatCode="[$-410]d\-mmm\-yy;@"/>
    <numFmt numFmtId="184" formatCode="&quot;€&quot;\ #,##0.00"/>
    <numFmt numFmtId="185" formatCode="0.0%"/>
    <numFmt numFmtId="186" formatCode="#,##0.0"/>
    <numFmt numFmtId="187" formatCode="0.0000000000"/>
    <numFmt numFmtId="188" formatCode="0.000000000"/>
  </numFmts>
  <fonts count="26">
    <font>
      <sz val="10"/>
      <name val="Arial"/>
      <family val="0"/>
    </font>
    <font>
      <sz val="10"/>
      <name val="Century Gothic"/>
      <family val="2"/>
    </font>
    <font>
      <b/>
      <sz val="11"/>
      <name val="Century Gothic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Century Gothic"/>
      <family val="2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0"/>
      <name val="Arial"/>
      <family val="0"/>
    </font>
    <font>
      <b/>
      <sz val="14"/>
      <color indexed="9"/>
      <name val="Century Gothic"/>
      <family val="2"/>
    </font>
    <font>
      <b/>
      <sz val="11"/>
      <color indexed="9"/>
      <name val="Century Gothic"/>
      <family val="2"/>
    </font>
    <font>
      <sz val="14"/>
      <name val="Century Gothic"/>
      <family val="2"/>
    </font>
    <font>
      <sz val="9"/>
      <color indexed="47"/>
      <name val="Century Gothic"/>
      <family val="2"/>
    </font>
    <font>
      <sz val="11"/>
      <color indexed="9"/>
      <name val="Century Gothic"/>
      <family val="2"/>
    </font>
    <font>
      <sz val="10"/>
      <color indexed="63"/>
      <name val="Century Gothic"/>
      <family val="2"/>
    </font>
    <font>
      <sz val="10"/>
      <color indexed="23"/>
      <name val="Century Gothic"/>
      <family val="2"/>
    </font>
    <font>
      <sz val="9"/>
      <color indexed="23"/>
      <name val="Century Gothic"/>
      <family val="2"/>
    </font>
    <font>
      <sz val="10"/>
      <color indexed="23"/>
      <name val="Arial"/>
      <family val="0"/>
    </font>
    <font>
      <sz val="11"/>
      <name val="Century Gothic"/>
      <family val="2"/>
    </font>
    <font>
      <b/>
      <sz val="14"/>
      <name val="Century Gothic"/>
      <family val="2"/>
    </font>
    <font>
      <b/>
      <sz val="18"/>
      <color indexed="9"/>
      <name val="Century Gothic"/>
      <family val="2"/>
    </font>
    <font>
      <b/>
      <sz val="16"/>
      <color indexed="9"/>
      <name val="Century Gothic"/>
      <family val="2"/>
    </font>
    <font>
      <b/>
      <sz val="10"/>
      <color indexed="23"/>
      <name val="Century Gothic"/>
      <family val="2"/>
    </font>
    <font>
      <b/>
      <sz val="9"/>
      <color indexed="23"/>
      <name val="Century Gothic"/>
      <family val="2"/>
    </font>
    <font>
      <b/>
      <sz val="14"/>
      <color indexed="23"/>
      <name val="Century Gothic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62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indent="2"/>
    </xf>
    <xf numFmtId="174" fontId="7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5" borderId="5" xfId="0" applyFont="1" applyFill="1" applyBorder="1" applyAlignment="1">
      <alignment horizontal="center" vertical="center"/>
    </xf>
    <xf numFmtId="0" fontId="1" fillId="6" borderId="0" xfId="0" applyFont="1" applyFill="1" applyAlignment="1">
      <alignment/>
    </xf>
    <xf numFmtId="0" fontId="5" fillId="7" borderId="6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/>
    </xf>
    <xf numFmtId="0" fontId="5" fillId="7" borderId="7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left"/>
    </xf>
    <xf numFmtId="0" fontId="5" fillId="7" borderId="6" xfId="0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14" fillId="6" borderId="0" xfId="0" applyFont="1" applyFill="1" applyAlignment="1">
      <alignment/>
    </xf>
    <xf numFmtId="0" fontId="15" fillId="6" borderId="0" xfId="0" applyFont="1" applyFill="1" applyAlignment="1">
      <alignment/>
    </xf>
    <xf numFmtId="183" fontId="16" fillId="6" borderId="0" xfId="0" applyNumberFormat="1" applyFont="1" applyFill="1" applyBorder="1" applyAlignment="1">
      <alignment/>
    </xf>
    <xf numFmtId="182" fontId="5" fillId="6" borderId="8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7" fillId="6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9" fillId="4" borderId="0" xfId="0" applyFont="1" applyFill="1" applyAlignment="1">
      <alignment horizontal="center" vertical="center"/>
    </xf>
    <xf numFmtId="0" fontId="16" fillId="6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/>
    </xf>
    <xf numFmtId="182" fontId="5" fillId="6" borderId="0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/>
    </xf>
    <xf numFmtId="0" fontId="5" fillId="7" borderId="5" xfId="0" applyFont="1" applyFill="1" applyBorder="1" applyAlignment="1">
      <alignment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0" fillId="6" borderId="0" xfId="0" applyFont="1" applyFill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10" fillId="4" borderId="9" xfId="0" applyFont="1" applyFill="1" applyBorder="1" applyAlignment="1">
      <alignment horizontal="left" vertical="center" indent="1"/>
    </xf>
    <xf numFmtId="0" fontId="10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4" borderId="0" xfId="0" applyFont="1" applyFill="1" applyAlignment="1">
      <alignment horizontal="left" indent="1"/>
    </xf>
    <xf numFmtId="0" fontId="7" fillId="6" borderId="10" xfId="0" applyFont="1" applyFill="1" applyBorder="1" applyAlignment="1">
      <alignment/>
    </xf>
    <xf numFmtId="0" fontId="7" fillId="6" borderId="10" xfId="0" applyFont="1" applyFill="1" applyBorder="1" applyAlignment="1">
      <alignment horizontal="left" indent="1"/>
    </xf>
    <xf numFmtId="0" fontId="7" fillId="6" borderId="5" xfId="0" applyFont="1" applyFill="1" applyBorder="1" applyAlignment="1">
      <alignment/>
    </xf>
    <xf numFmtId="0" fontId="7" fillId="6" borderId="5" xfId="0" applyFont="1" applyFill="1" applyBorder="1" applyAlignment="1">
      <alignment horizontal="left" indent="1"/>
    </xf>
    <xf numFmtId="0" fontId="7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left" indent="1"/>
    </xf>
    <xf numFmtId="0" fontId="7" fillId="9" borderId="0" xfId="0" applyFont="1" applyFill="1" applyBorder="1" applyAlignment="1">
      <alignment/>
    </xf>
    <xf numFmtId="0" fontId="8" fillId="9" borderId="0" xfId="0" applyFont="1" applyFill="1" applyBorder="1" applyAlignment="1">
      <alignment/>
    </xf>
    <xf numFmtId="0" fontId="7" fillId="5" borderId="10" xfId="0" applyFont="1" applyFill="1" applyBorder="1" applyAlignment="1">
      <alignment horizontal="left" indent="1"/>
    </xf>
    <xf numFmtId="0" fontId="7" fillId="5" borderId="5" xfId="0" applyFont="1" applyFill="1" applyBorder="1" applyAlignment="1">
      <alignment horizontal="left" indent="1"/>
    </xf>
    <xf numFmtId="0" fontId="7" fillId="5" borderId="1" xfId="0" applyFont="1" applyFill="1" applyBorder="1" applyAlignment="1">
      <alignment horizontal="left" indent="1"/>
    </xf>
    <xf numFmtId="0" fontId="5" fillId="5" borderId="1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left"/>
    </xf>
    <xf numFmtId="0" fontId="1" fillId="8" borderId="12" xfId="0" applyFont="1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1" fillId="8" borderId="3" xfId="0" applyFont="1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0" xfId="0" applyFill="1" applyAlignment="1">
      <alignment wrapText="1"/>
    </xf>
    <xf numFmtId="0" fontId="11" fillId="8" borderId="0" xfId="0" applyFont="1" applyFill="1" applyAlignment="1">
      <alignment/>
    </xf>
    <xf numFmtId="0" fontId="5" fillId="7" borderId="7" xfId="0" applyFont="1" applyFill="1" applyBorder="1" applyAlignment="1">
      <alignment/>
    </xf>
    <xf numFmtId="0" fontId="1" fillId="8" borderId="0" xfId="0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9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/>
    </xf>
    <xf numFmtId="0" fontId="0" fillId="9" borderId="0" xfId="0" applyFill="1" applyAlignment="1">
      <alignment/>
    </xf>
    <xf numFmtId="0" fontId="22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/>
    </xf>
    <xf numFmtId="2" fontId="22" fillId="6" borderId="0" xfId="0" applyNumberFormat="1" applyFont="1" applyFill="1" applyBorder="1" applyAlignment="1">
      <alignment/>
    </xf>
    <xf numFmtId="0" fontId="22" fillId="6" borderId="0" xfId="0" applyFont="1" applyFill="1" applyAlignment="1">
      <alignment/>
    </xf>
    <xf numFmtId="0" fontId="22" fillId="6" borderId="0" xfId="0" applyFont="1" applyFill="1" applyBorder="1" applyAlignment="1">
      <alignment/>
    </xf>
    <xf numFmtId="174" fontId="22" fillId="6" borderId="0" xfId="0" applyNumberFormat="1" applyFont="1" applyFill="1" applyAlignment="1">
      <alignment horizontal="center"/>
    </xf>
    <xf numFmtId="174" fontId="15" fillId="6" borderId="0" xfId="0" applyNumberFormat="1" applyFont="1" applyFill="1" applyBorder="1" applyAlignment="1">
      <alignment horizontal="right"/>
    </xf>
    <xf numFmtId="2" fontId="16" fillId="6" borderId="0" xfId="0" applyNumberFormat="1" applyFont="1" applyFill="1" applyBorder="1" applyAlignment="1">
      <alignment/>
    </xf>
    <xf numFmtId="171" fontId="23" fillId="6" borderId="0" xfId="0" applyNumberFormat="1" applyFont="1" applyFill="1" applyBorder="1" applyAlignment="1">
      <alignment/>
    </xf>
    <xf numFmtId="174" fontId="23" fillId="6" borderId="0" xfId="0" applyNumberFormat="1" applyFont="1" applyFill="1" applyBorder="1" applyAlignment="1">
      <alignment/>
    </xf>
    <xf numFmtId="174" fontId="22" fillId="6" borderId="0" xfId="0" applyNumberFormat="1" applyFont="1" applyFill="1" applyBorder="1" applyAlignment="1">
      <alignment/>
    </xf>
    <xf numFmtId="0" fontId="16" fillId="6" borderId="0" xfId="0" applyFont="1" applyFill="1" applyBorder="1" applyAlignment="1">
      <alignment horizontal="right"/>
    </xf>
    <xf numFmtId="2" fontId="15" fillId="6" borderId="0" xfId="0" applyNumberFormat="1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24" fillId="6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/>
    </xf>
    <xf numFmtId="0" fontId="2" fillId="9" borderId="0" xfId="0" applyFont="1" applyFill="1" applyBorder="1" applyAlignment="1">
      <alignment vertical="top" wrapText="1"/>
    </xf>
    <xf numFmtId="0" fontId="0" fillId="9" borderId="0" xfId="0" applyFont="1" applyFill="1" applyBorder="1" applyAlignment="1">
      <alignment vertical="top"/>
    </xf>
    <xf numFmtId="0" fontId="5" fillId="9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6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9" fillId="9" borderId="0" xfId="0" applyFont="1" applyFill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183" fontId="16" fillId="6" borderId="0" xfId="0" applyNumberFormat="1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5" xfId="0" applyFill="1" applyBorder="1" applyAlignment="1">
      <alignment/>
    </xf>
    <xf numFmtId="0" fontId="5" fillId="5" borderId="0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left" vertical="center" indent="1"/>
    </xf>
    <xf numFmtId="182" fontId="5" fillId="6" borderId="15" xfId="0" applyNumberFormat="1" applyFont="1" applyFill="1" applyBorder="1" applyAlignment="1">
      <alignment horizontal="center" vertical="center"/>
    </xf>
    <xf numFmtId="182" fontId="5" fillId="6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top" wrapText="1"/>
    </xf>
    <xf numFmtId="0" fontId="7" fillId="6" borderId="14" xfId="0" applyFont="1" applyFill="1" applyBorder="1" applyAlignment="1">
      <alignment horizontal="left" vertical="center" wrapText="1" indent="1"/>
    </xf>
    <xf numFmtId="1" fontId="7" fillId="6" borderId="16" xfId="0" applyNumberFormat="1" applyFont="1" applyFill="1" applyBorder="1" applyAlignment="1">
      <alignment horizontal="center" vertical="center" wrapText="1"/>
    </xf>
    <xf numFmtId="1" fontId="7" fillId="6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0" fillId="4" borderId="0" xfId="0" applyFont="1" applyFill="1" applyAlignment="1">
      <alignment horizontal="left" vertical="center" wrapText="1" indent="1"/>
    </xf>
    <xf numFmtId="0" fontId="0" fillId="0" borderId="0" xfId="0" applyAlignment="1">
      <alignment horizontal="lef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lenco1" displayName="Elenco1" ref="FU6:FU12" insertRow="1" totalsRowShown="0">
  <tableColumns count="1">
    <tableColumn id="1" name="1. per nul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="115" zoomScaleNormal="115" zoomScaleSheetLayoutView="10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C4" sqref="C4:E4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37.7109375" style="0" customWidth="1"/>
    <col min="4" max="4" width="11.57421875" style="0" bestFit="1" customWidth="1"/>
    <col min="5" max="5" width="60.8515625" style="0" customWidth="1"/>
    <col min="6" max="6" width="6.7109375" style="0" customWidth="1"/>
    <col min="7" max="7" width="9.57421875" style="0" customWidth="1"/>
    <col min="8" max="8" width="67.7109375" style="0" customWidth="1"/>
    <col min="9" max="11" width="60.7109375" style="0" customWidth="1"/>
    <col min="12" max="12" width="59.28125" style="0" customWidth="1"/>
    <col min="13" max="13" width="6.7109375" style="0" customWidth="1"/>
    <col min="14" max="14" width="21.8515625" style="100" customWidth="1"/>
    <col min="15" max="15" width="4.7109375" style="21" customWidth="1"/>
    <col min="16" max="32" width="4.57421875" style="0" customWidth="1"/>
    <col min="33" max="39" width="4.7109375" style="0" customWidth="1"/>
  </cols>
  <sheetData>
    <row r="1" spans="1:15" ht="18" customHeight="1">
      <c r="A1" s="54"/>
      <c r="B1" s="145" t="s">
        <v>0</v>
      </c>
      <c r="C1" s="140"/>
      <c r="D1" s="140"/>
      <c r="E1" s="146"/>
      <c r="F1" s="18"/>
      <c r="G1" s="12"/>
      <c r="H1" s="15" t="s">
        <v>0</v>
      </c>
      <c r="I1" s="13" t="s">
        <v>0</v>
      </c>
      <c r="J1" s="43" t="s">
        <v>0</v>
      </c>
      <c r="K1" s="13" t="s">
        <v>0</v>
      </c>
      <c r="L1" s="43" t="s">
        <v>0</v>
      </c>
      <c r="M1" s="47"/>
      <c r="N1" s="96"/>
      <c r="O1" s="96"/>
    </row>
    <row r="2" spans="1:15" ht="18" customHeight="1">
      <c r="A2" s="54"/>
      <c r="B2" s="54"/>
      <c r="C2" s="123" t="s">
        <v>106</v>
      </c>
      <c r="D2" s="122" t="s">
        <v>182</v>
      </c>
      <c r="E2" s="53"/>
      <c r="F2" s="143" t="s">
        <v>30</v>
      </c>
      <c r="G2" s="144"/>
      <c r="H2" s="16" t="s">
        <v>106</v>
      </c>
      <c r="I2" s="18" t="s">
        <v>162</v>
      </c>
      <c r="J2" s="46" t="s">
        <v>161</v>
      </c>
      <c r="K2" s="14" t="s">
        <v>161</v>
      </c>
      <c r="L2" s="46" t="s">
        <v>161</v>
      </c>
      <c r="M2" s="18"/>
      <c r="N2" s="97"/>
      <c r="O2" s="97"/>
    </row>
    <row r="3" spans="1:39" ht="30" customHeight="1">
      <c r="A3" s="54"/>
      <c r="B3" s="54"/>
      <c r="C3" s="147" t="str">
        <f>IF(AG4=96,"","Compila il questionario che misura le tue potenzialità nel foglio successivo")</f>
        <v>Compila il questionario che misura le tue potenzialità nel foglio successivo</v>
      </c>
      <c r="D3" s="147"/>
      <c r="E3" s="147"/>
      <c r="F3" s="133"/>
      <c r="G3" s="134"/>
      <c r="H3" s="17" t="s">
        <v>107</v>
      </c>
      <c r="I3" s="45" t="s">
        <v>163</v>
      </c>
      <c r="J3" s="46" t="s">
        <v>111</v>
      </c>
      <c r="K3" s="14" t="s">
        <v>110</v>
      </c>
      <c r="L3" s="46" t="s">
        <v>109</v>
      </c>
      <c r="M3" s="45"/>
      <c r="N3" s="98"/>
      <c r="O3" s="98"/>
      <c r="AG3" s="55">
        <f>IF(B4=96,0,Questionario!N108)</f>
        <v>0</v>
      </c>
      <c r="AH3" s="55"/>
      <c r="AI3" s="55"/>
      <c r="AJ3" s="55"/>
      <c r="AK3" s="55"/>
      <c r="AL3" s="55"/>
      <c r="AM3" s="56"/>
    </row>
    <row r="4" spans="1:39" s="2" customFormat="1" ht="27" customHeight="1" thickBot="1">
      <c r="A4" s="66"/>
      <c r="B4" s="54"/>
      <c r="C4" s="148">
        <f>IF(AG4=96,"In base al questionario che hai compilato le tue 5 principali tue potenzialità sono:","")</f>
      </c>
      <c r="D4" s="148"/>
      <c r="E4" s="148"/>
      <c r="F4" s="135" t="s">
        <v>23</v>
      </c>
      <c r="G4" s="137" t="e">
        <f>IF(AE4=0,"",AE4)</f>
        <v>#REF!</v>
      </c>
      <c r="H4" s="25"/>
      <c r="I4" s="93"/>
      <c r="J4" s="26"/>
      <c r="K4" s="84"/>
      <c r="L4" s="51"/>
      <c r="M4" s="48"/>
      <c r="N4" s="99"/>
      <c r="O4" s="99"/>
      <c r="P4" s="131">
        <f>IF($F4=$F$20,#REF!,"")</f>
      </c>
      <c r="Q4" s="131" t="e">
        <f>IF($F4=$F$21,#REF!,"")</f>
        <v>#REF!</v>
      </c>
      <c r="R4" s="131">
        <f>IF($F4=$F$22,#REF!,"")</f>
      </c>
      <c r="S4" s="131">
        <f>IF($F4=$F$23,#REF!,"")</f>
      </c>
      <c r="T4" s="131">
        <f>IF($F4=$F$24,#REF!,"")</f>
      </c>
      <c r="U4" s="131">
        <f>IF($F4=$F$25,#REF!,"")</f>
      </c>
      <c r="V4" s="131">
        <f>IF($F4=$F$26,#REF!,"")</f>
      </c>
      <c r="W4" s="131">
        <f>IF($F4=$F$27,#REF!,"")</f>
      </c>
      <c r="X4" s="131">
        <f>IF($F4=$F$27,#REF!,"")</f>
      </c>
      <c r="Y4" s="131">
        <f>IF($F4=$F$27,#REF!,"")</f>
      </c>
      <c r="Z4" s="131">
        <f>IF($F4=$F$27,#REF!,"")</f>
      </c>
      <c r="AA4" s="131">
        <f>IF($F4=$F$27,#REF!,"")</f>
      </c>
      <c r="AB4" s="131">
        <f>IF($F4=$F$27,#REF!,"")</f>
      </c>
      <c r="AC4" s="131">
        <f>IF($F4=$F$27,#REF!,"")</f>
      </c>
      <c r="AD4" s="131">
        <f>IF($F4=$F$27,#REF!,"")</f>
      </c>
      <c r="AE4" s="131" t="e">
        <f>MAX(P4:AD7)</f>
        <v>#REF!</v>
      </c>
      <c r="AG4" s="55">
        <f>Questionario!N108</f>
        <v>0</v>
      </c>
      <c r="AH4" s="55" t="s">
        <v>98</v>
      </c>
      <c r="AI4" s="55"/>
      <c r="AJ4" s="55"/>
      <c r="AK4" s="55"/>
      <c r="AL4" s="55"/>
      <c r="AM4" s="57"/>
    </row>
    <row r="5" spans="1:39" s="2" customFormat="1" ht="27" customHeight="1" thickBot="1" thickTop="1">
      <c r="A5" s="66"/>
      <c r="B5" s="54"/>
      <c r="C5" s="67" t="s">
        <v>31</v>
      </c>
      <c r="D5" s="67" t="s">
        <v>32</v>
      </c>
      <c r="E5" s="67" t="s">
        <v>123</v>
      </c>
      <c r="F5" s="135"/>
      <c r="G5" s="138"/>
      <c r="H5" s="24"/>
      <c r="I5" s="26"/>
      <c r="J5" s="27"/>
      <c r="K5" s="84"/>
      <c r="L5" s="51"/>
      <c r="M5" s="48"/>
      <c r="N5" s="99"/>
      <c r="O5" s="99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  <c r="AG5" s="55">
        <f>Questionario!W109</f>
        <v>0</v>
      </c>
      <c r="AH5" s="55" t="s">
        <v>99</v>
      </c>
      <c r="AI5" s="55"/>
      <c r="AJ5" s="55"/>
      <c r="AK5" s="55"/>
      <c r="AL5" s="55"/>
      <c r="AM5" s="57"/>
    </row>
    <row r="6" spans="1:31" s="2" customFormat="1" ht="26.25" customHeight="1" thickBot="1" thickTop="1">
      <c r="A6" s="66"/>
      <c r="B6" s="130">
        <f>IF(AG$4=96,"1","")</f>
      </c>
      <c r="C6" s="149" t="str">
        <f>IF(AG4=96,Questionario!CV109,"Per poter visualizzare le tue potenzialità dovrai completare il questionario")</f>
        <v>Per poter visualizzare le tue potenzialità dovrai completare il questionario</v>
      </c>
      <c r="D6" s="151">
        <f>IF(AG4=96,Questionario!AV109,"")</f>
      </c>
      <c r="E6" s="149">
        <f>IF(AG4=96,Questionario!DU109,"")</f>
      </c>
      <c r="F6" s="135"/>
      <c r="G6" s="138"/>
      <c r="H6" s="24"/>
      <c r="I6" s="26"/>
      <c r="J6" s="27"/>
      <c r="K6" s="84"/>
      <c r="L6" s="51"/>
      <c r="M6" s="48"/>
      <c r="N6" s="99"/>
      <c r="O6" s="99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2"/>
    </row>
    <row r="7" spans="1:31" s="2" customFormat="1" ht="27" customHeight="1" thickBot="1" thickTop="1">
      <c r="A7" s="66"/>
      <c r="B7" s="141"/>
      <c r="C7" s="142"/>
      <c r="D7" s="150"/>
      <c r="E7" s="142"/>
      <c r="F7" s="136"/>
      <c r="G7" s="138"/>
      <c r="H7" s="24"/>
      <c r="I7" s="26"/>
      <c r="J7" s="27"/>
      <c r="K7" s="84"/>
      <c r="L7" s="51"/>
      <c r="M7" s="48"/>
      <c r="N7" s="99"/>
      <c r="O7" s="99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2"/>
    </row>
    <row r="8" spans="1:31" s="2" customFormat="1" ht="27" customHeight="1" thickBot="1" thickTop="1">
      <c r="A8" s="66"/>
      <c r="B8" s="141">
        <f>IF(AG$4=96,"2","")</f>
      </c>
      <c r="C8" s="142">
        <f>IF(AG4=96,Questionario!CV110,"")</f>
      </c>
      <c r="D8" s="150">
        <f>IF(AG4=96,Questionario!AV110,"")</f>
      </c>
      <c r="E8" s="142">
        <f>IF(AG4=96,Questionario!DU110,"")</f>
      </c>
      <c r="F8" s="19" t="s">
        <v>24</v>
      </c>
      <c r="G8" s="36" t="e">
        <f aca="true" t="shared" si="0" ref="G8:G14">IF(AE8=0,"",AE8)</f>
        <v>#REF!</v>
      </c>
      <c r="H8" s="28"/>
      <c r="I8" s="26"/>
      <c r="J8" s="27"/>
      <c r="K8" s="84"/>
      <c r="L8" s="51"/>
      <c r="M8" s="48"/>
      <c r="N8" s="99"/>
      <c r="O8" s="99"/>
      <c r="P8" s="35">
        <f>IF($F8=$F$20,#REF!,"")</f>
      </c>
      <c r="Q8" s="35">
        <f>IF($F8=$F$21,#REF!,"")</f>
      </c>
      <c r="R8" s="35" t="e">
        <f>IF($F8=$F$22,#REF!,"")</f>
        <v>#REF!</v>
      </c>
      <c r="S8" s="35">
        <f>IF($F8=$F$23,#REF!,"")</f>
      </c>
      <c r="T8" s="35">
        <f>IF($F8=$F$24,#REF!,"")</f>
      </c>
      <c r="U8" s="35">
        <f>IF($F8=$F$25,#REF!,"")</f>
      </c>
      <c r="V8" s="35">
        <f>IF($F8=$F$26,#REF!,"")</f>
      </c>
      <c r="W8" s="35">
        <f>IF($F8=$F$27,#REF!,"")</f>
      </c>
      <c r="X8" s="35">
        <f>IF($F8=$F$28,#REF!,"")</f>
      </c>
      <c r="Y8" s="35">
        <f>IF($F8=$F$29,#REF!,"")</f>
      </c>
      <c r="Z8" s="35">
        <f>IF($F8=$F$30,#REF!,"")</f>
      </c>
      <c r="AA8" s="35">
        <f>IF($F8=$F$31,#REF!,"")</f>
      </c>
      <c r="AB8" s="35">
        <f>IF($F8=$F$32,#REF!,"")</f>
      </c>
      <c r="AC8" s="35">
        <f>IF($F8=$F$33,#REF!,"")</f>
      </c>
      <c r="AD8" s="35">
        <f>IF($F8=$F$34,#REF!,"")</f>
      </c>
      <c r="AE8" s="35" t="e">
        <f aca="true" t="shared" si="1" ref="AE8:AE14">MAX(P8:AD8)</f>
        <v>#REF!</v>
      </c>
    </row>
    <row r="9" spans="1:31" s="2" customFormat="1" ht="27" customHeight="1" thickBot="1" thickTop="1">
      <c r="A9" s="66"/>
      <c r="B9" s="141"/>
      <c r="C9" s="142"/>
      <c r="D9" s="150"/>
      <c r="E9" s="142"/>
      <c r="F9" s="22"/>
      <c r="G9" s="36">
        <f t="shared" si="0"/>
      </c>
      <c r="H9" s="50" t="s">
        <v>108</v>
      </c>
      <c r="I9" s="26"/>
      <c r="J9" s="27"/>
      <c r="K9" s="84"/>
      <c r="L9" s="51"/>
      <c r="M9" s="48"/>
      <c r="N9" s="99"/>
      <c r="O9" s="99"/>
      <c r="P9" s="35">
        <f>IF($F9=$F$20,#REF!,"")</f>
      </c>
      <c r="Q9" s="35">
        <f>IF($F9=$F$21,#REF!,"")</f>
      </c>
      <c r="R9" s="35">
        <f>IF($F9=$F$22,#REF!,"")</f>
      </c>
      <c r="S9" s="35">
        <f>IF($F9=$F$23,#REF!,"")</f>
      </c>
      <c r="T9" s="35">
        <f>IF($F9=$F$24,#REF!,"")</f>
      </c>
      <c r="U9" s="35">
        <f>IF($F9=$F$25,#REF!,"")</f>
      </c>
      <c r="V9" s="35">
        <f>IF($F9=$F$26,#REF!,"")</f>
      </c>
      <c r="W9" s="35">
        <f>IF($F9=$F$27,#REF!,"")</f>
      </c>
      <c r="X9" s="35">
        <f>IF($F9=$F$28,#REF!,"")</f>
      </c>
      <c r="Y9" s="35">
        <f>IF($F9=$F$29,#REF!,"")</f>
      </c>
      <c r="Z9" s="35">
        <f>IF($F9=$F$30,#REF!,"")</f>
      </c>
      <c r="AA9" s="35">
        <f>IF($F9=$F$31,#REF!,"")</f>
      </c>
      <c r="AB9" s="35">
        <f>IF($F9=$F$32,#REF!,"")</f>
      </c>
      <c r="AC9" s="35">
        <f>IF($F9=$F$33,#REF!,"")</f>
      </c>
      <c r="AD9" s="35">
        <f>IF($F9=$F$34,#REF!,"")</f>
      </c>
      <c r="AE9" s="35">
        <f t="shared" si="1"/>
        <v>0</v>
      </c>
    </row>
    <row r="10" spans="1:31" s="2" customFormat="1" ht="27" customHeight="1" thickBot="1" thickTop="1">
      <c r="A10" s="66"/>
      <c r="B10" s="141">
        <f>IF(AG$4=96,"3","")</f>
      </c>
      <c r="C10" s="142">
        <f>IF(AG4=96,Questionario!CV111,"")</f>
      </c>
      <c r="D10" s="150">
        <f>IF(AG4=96,Questionario!AV111,"")</f>
      </c>
      <c r="E10" s="142">
        <f>IF(AG4=96,Questionario!DU111,"")</f>
      </c>
      <c r="F10" s="19"/>
      <c r="G10" s="36">
        <f t="shared" si="0"/>
      </c>
      <c r="H10" s="28"/>
      <c r="I10" s="26"/>
      <c r="J10" s="27"/>
      <c r="K10" s="84"/>
      <c r="L10" s="51"/>
      <c r="M10" s="48"/>
      <c r="N10" s="99"/>
      <c r="O10" s="99"/>
      <c r="P10" s="35">
        <f>IF($F10=$F$20,#REF!,"")</f>
      </c>
      <c r="Q10" s="35">
        <f>IF($F10=$F$21,#REF!,"")</f>
      </c>
      <c r="R10" s="35">
        <f>IF($F10=$F$22,#REF!,"")</f>
      </c>
      <c r="S10" s="35">
        <f>IF($F10=$F$23,#REF!,"")</f>
      </c>
      <c r="T10" s="35">
        <f>IF($F10=$F$24,#REF!,"")</f>
      </c>
      <c r="U10" s="35">
        <f>IF($F10=$F$25,#REF!,"")</f>
      </c>
      <c r="V10" s="35">
        <f>IF($F10=$F$26,#REF!,"")</f>
      </c>
      <c r="W10" s="35">
        <f>IF($F10=$F$27,#REF!,"")</f>
      </c>
      <c r="X10" s="35">
        <f>IF($F10=$F$28,#REF!,"")</f>
      </c>
      <c r="Y10" s="35">
        <f>IF($F10=$F$29,#REF!,"")</f>
      </c>
      <c r="Z10" s="35">
        <f>IF($F10=$F$30,#REF!,"")</f>
      </c>
      <c r="AA10" s="35">
        <f>IF($F10=$F$31,#REF!,"")</f>
      </c>
      <c r="AB10" s="35">
        <f>IF($F10=$F$32,#REF!,"")</f>
      </c>
      <c r="AC10" s="35">
        <f>IF($F10=$F$33,#REF!,"")</f>
      </c>
      <c r="AD10" s="35">
        <f>IF($F10=$F$34,#REF!,"")</f>
      </c>
      <c r="AE10" s="35">
        <f t="shared" si="1"/>
        <v>0</v>
      </c>
    </row>
    <row r="11" spans="1:31" s="2" customFormat="1" ht="27" customHeight="1" thickBot="1" thickTop="1">
      <c r="A11" s="66"/>
      <c r="B11" s="141"/>
      <c r="C11" s="142"/>
      <c r="D11" s="150"/>
      <c r="E11" s="142"/>
      <c r="F11" s="22"/>
      <c r="G11" s="36">
        <f t="shared" si="0"/>
      </c>
      <c r="H11" s="28"/>
      <c r="I11" s="26"/>
      <c r="J11" s="29"/>
      <c r="K11" s="28"/>
      <c r="L11" s="52"/>
      <c r="M11" s="48"/>
      <c r="N11" s="99"/>
      <c r="O11" s="99"/>
      <c r="P11" s="35">
        <f>IF($F11=$F$20,#REF!,"")</f>
      </c>
      <c r="Q11" s="35">
        <f>IF($F11=$F$21,#REF!,"")</f>
      </c>
      <c r="R11" s="35">
        <f>IF($F11=$F$22,#REF!,"")</f>
      </c>
      <c r="S11" s="35">
        <f>IF($F11=$F$23,#REF!,"")</f>
      </c>
      <c r="T11" s="35">
        <f>IF($F11=$F$24,#REF!,"")</f>
      </c>
      <c r="U11" s="35">
        <f>IF($F11=$F$25,#REF!,"")</f>
      </c>
      <c r="V11" s="35">
        <f>IF($F11=$F$26,#REF!,"")</f>
      </c>
      <c r="W11" s="35">
        <f>IF($F11=$F$27,#REF!,"")</f>
      </c>
      <c r="X11" s="35">
        <f>IF($F11=$F$28,#REF!,"")</f>
      </c>
      <c r="Y11" s="35">
        <f>IF($F11=$F$29,#REF!,"")</f>
      </c>
      <c r="Z11" s="35">
        <f>IF($F11=$F$30,#REF!,"")</f>
      </c>
      <c r="AA11" s="35">
        <f>IF($F11=$F$31,#REF!,"")</f>
      </c>
      <c r="AB11" s="35">
        <f>IF($F11=$F$32,#REF!,"")</f>
      </c>
      <c r="AC11" s="35">
        <f>IF($F11=$F$33,#REF!,"")</f>
      </c>
      <c r="AD11" s="35">
        <f>IF($F11=$F$34,#REF!,"")</f>
      </c>
      <c r="AE11" s="35">
        <f t="shared" si="1"/>
        <v>0</v>
      </c>
    </row>
    <row r="12" spans="1:31" s="2" customFormat="1" ht="27" customHeight="1" thickBot="1" thickTop="1">
      <c r="A12" s="66"/>
      <c r="B12" s="141">
        <f>IF(AG$4=96,"4","")</f>
      </c>
      <c r="C12" s="142">
        <f>IF(AG4=96,Questionario!CV112,"")</f>
      </c>
      <c r="D12" s="150">
        <f>IF(AG4=96,Questionario!AV112,"")</f>
      </c>
      <c r="E12" s="142">
        <f>IF(AG4=96,Questionario!DU112,"")</f>
      </c>
      <c r="F12" s="19" t="s">
        <v>122</v>
      </c>
      <c r="G12" s="36">
        <f t="shared" si="0"/>
      </c>
      <c r="H12" s="28"/>
      <c r="I12" s="26"/>
      <c r="J12" s="29"/>
      <c r="K12" s="28"/>
      <c r="L12" s="52"/>
      <c r="M12" s="48"/>
      <c r="N12" s="99"/>
      <c r="O12" s="99"/>
      <c r="P12" s="35">
        <f>IF($F12=$F$20,#REF!,"")</f>
      </c>
      <c r="Q12" s="35">
        <f>IF($F12=$F$21,#REF!,"")</f>
      </c>
      <c r="R12" s="35">
        <f>IF($F12=$F$22,#REF!,"")</f>
      </c>
      <c r="S12" s="35">
        <f>IF($F12=$F$23,#REF!,"")</f>
      </c>
      <c r="T12" s="35">
        <f>IF($F12=$F$24,#REF!,"")</f>
      </c>
      <c r="U12" s="35">
        <f>IF($F12=$F$25,#REF!,"")</f>
      </c>
      <c r="V12" s="35">
        <f>IF($F12=$F$26,#REF!,"")</f>
      </c>
      <c r="W12" s="35">
        <f>IF($F12=$F$27,#REF!,"")</f>
      </c>
      <c r="X12" s="35">
        <f>IF($F12=$F$28,#REF!,"")</f>
      </c>
      <c r="Y12" s="35">
        <f>IF($F12=$F$29,#REF!,"")</f>
      </c>
      <c r="Z12" s="35">
        <f>IF($F12=$F$30,#REF!,"")</f>
      </c>
      <c r="AA12" s="35">
        <f>IF($F12=$F$31,#REF!,"")</f>
      </c>
      <c r="AB12" s="35">
        <f>IF($F12=$F$32,#REF!,"")</f>
      </c>
      <c r="AC12" s="35">
        <f>IF($F12=$F$33,#REF!,"")</f>
      </c>
      <c r="AD12" s="35">
        <f>IF($F12=$F$34,#REF!,"")</f>
      </c>
      <c r="AE12" s="35">
        <f t="shared" si="1"/>
        <v>0</v>
      </c>
    </row>
    <row r="13" spans="1:31" s="2" customFormat="1" ht="27" customHeight="1" thickBot="1" thickTop="1">
      <c r="A13" s="66"/>
      <c r="B13" s="141"/>
      <c r="C13" s="142"/>
      <c r="D13" s="150"/>
      <c r="E13" s="142"/>
      <c r="F13" s="22"/>
      <c r="G13" s="36">
        <f t="shared" si="0"/>
      </c>
      <c r="H13" s="28"/>
      <c r="I13" s="26"/>
      <c r="J13" s="29"/>
      <c r="K13" s="28"/>
      <c r="L13" s="52"/>
      <c r="M13" s="48"/>
      <c r="N13" s="99"/>
      <c r="O13" s="99"/>
      <c r="P13" s="35">
        <f>IF($F13=$F$20,#REF!,"")</f>
      </c>
      <c r="Q13" s="35">
        <f>IF($F13=$F$21,#REF!,"")</f>
      </c>
      <c r="R13" s="35">
        <f>IF($F13=$F$22,#REF!,"")</f>
      </c>
      <c r="S13" s="35">
        <f>IF($F13=$F$23,#REF!,"")</f>
      </c>
      <c r="T13" s="35">
        <f>IF($F13=$F$24,#REF!,"")</f>
      </c>
      <c r="U13" s="35">
        <f>IF($F13=$F$25,#REF!,"")</f>
      </c>
      <c r="V13" s="35">
        <f>IF($F13=$F$26,#REF!,"")</f>
      </c>
      <c r="W13" s="35">
        <f>IF($F13=$F$27,#REF!,"")</f>
      </c>
      <c r="X13" s="35">
        <f>IF($F13=$F$28,#REF!,"")</f>
      </c>
      <c r="Y13" s="35">
        <f>IF($F13=$F$29,#REF!,"")</f>
      </c>
      <c r="Z13" s="35">
        <f>IF($F13=$F$30,#REF!,"")</f>
      </c>
      <c r="AA13" s="35">
        <f>IF($F13=$F$31,#REF!,"")</f>
      </c>
      <c r="AB13" s="35">
        <f>IF($F13=$F$32,#REF!,"")</f>
      </c>
      <c r="AC13" s="35">
        <f>IF($F13=$F$33,#REF!,"")</f>
      </c>
      <c r="AD13" s="35">
        <f>IF($F13=$F$34,#REF!,"")</f>
      </c>
      <c r="AE13" s="35">
        <f t="shared" si="1"/>
        <v>0</v>
      </c>
    </row>
    <row r="14" spans="1:31" s="2" customFormat="1" ht="27" customHeight="1" thickBot="1" thickTop="1">
      <c r="A14" s="66"/>
      <c r="B14" s="141">
        <f>IF(AG$4=96,"5","")</f>
      </c>
      <c r="C14" s="142">
        <f>IF(AG4=96,Questionario!CV113,"")</f>
      </c>
      <c r="D14" s="150">
        <f>IF(AG4=96,Questionario!AV113,"")</f>
      </c>
      <c r="E14" s="142">
        <f>IF(AG4=96,Questionario!DU113,"")</f>
      </c>
      <c r="F14" s="83"/>
      <c r="G14" s="36">
        <f t="shared" si="0"/>
      </c>
      <c r="H14" s="50" t="s">
        <v>112</v>
      </c>
      <c r="I14" s="26"/>
      <c r="J14" s="29"/>
      <c r="K14" s="28"/>
      <c r="L14" s="52"/>
      <c r="M14" s="48"/>
      <c r="N14" s="99"/>
      <c r="O14" s="99"/>
      <c r="P14" s="35">
        <f>IF($F14=$F$20,#REF!,"")</f>
      </c>
      <c r="Q14" s="35">
        <f>IF($F14=$F$21,#REF!,"")</f>
      </c>
      <c r="R14" s="35">
        <f>IF($F14=$F$22,#REF!,"")</f>
      </c>
      <c r="S14" s="35">
        <f>IF($F14=$F$23,#REF!,"")</f>
      </c>
      <c r="T14" s="35">
        <f>IF($F14=$F$24,#REF!,"")</f>
      </c>
      <c r="U14" s="35">
        <f>IF($F14=$F$25,#REF!,"")</f>
      </c>
      <c r="V14" s="35">
        <f>IF($F14=$F$26,#REF!,"")</f>
      </c>
      <c r="W14" s="35">
        <f>IF($F14=$F$27,#REF!,"")</f>
      </c>
      <c r="X14" s="35">
        <f>IF($F14=$F$28,#REF!,"")</f>
      </c>
      <c r="Y14" s="35">
        <f>IF($F14=$F$29,#REF!,"")</f>
      </c>
      <c r="Z14" s="35">
        <f>IF($F14=$F$30,#REF!,"")</f>
      </c>
      <c r="AA14" s="35">
        <f>IF($F14=$F$31,#REF!,"")</f>
      </c>
      <c r="AB14" s="35">
        <f>IF($F14=$F$32,#REF!,"")</f>
      </c>
      <c r="AC14" s="35">
        <f>IF($F14=$F$33,#REF!,"")</f>
      </c>
      <c r="AD14" s="35">
        <f>IF($F14=$F$34,#REF!,"")</f>
      </c>
      <c r="AE14" s="35">
        <f t="shared" si="1"/>
        <v>0</v>
      </c>
    </row>
    <row r="15" spans="1:31" s="2" customFormat="1" ht="27" customHeight="1" thickBot="1" thickTop="1">
      <c r="A15" s="66"/>
      <c r="B15" s="141"/>
      <c r="C15" s="142"/>
      <c r="D15" s="150"/>
      <c r="E15" s="142"/>
      <c r="F15" s="19"/>
      <c r="G15" s="49"/>
      <c r="H15" s="28"/>
      <c r="I15" s="26"/>
      <c r="J15" s="29"/>
      <c r="K15" s="28"/>
      <c r="L15" s="52"/>
      <c r="M15" s="48"/>
      <c r="N15" s="99"/>
      <c r="O15" s="99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27" customHeight="1" thickTop="1">
      <c r="A16" s="66"/>
      <c r="B16" s="54"/>
      <c r="C16" s="66"/>
      <c r="D16" s="66"/>
      <c r="E16" s="66"/>
      <c r="F16" s="19"/>
      <c r="G16" s="49"/>
      <c r="H16" s="28"/>
      <c r="I16" s="26"/>
      <c r="J16" s="29"/>
      <c r="K16" s="28"/>
      <c r="L16" s="52"/>
      <c r="M16" s="48"/>
      <c r="N16" s="99"/>
      <c r="O16" s="99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27" customHeight="1">
      <c r="A17" s="66"/>
      <c r="B17" s="54"/>
      <c r="C17" s="66"/>
      <c r="D17" s="66"/>
      <c r="E17" s="66"/>
      <c r="F17" s="19"/>
      <c r="G17" s="49"/>
      <c r="H17" s="28"/>
      <c r="I17" s="29"/>
      <c r="J17" s="29"/>
      <c r="K17" s="28"/>
      <c r="L17" s="52"/>
      <c r="M17" s="48"/>
      <c r="N17" s="99"/>
      <c r="O17" s="99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27" customHeight="1">
      <c r="A18" s="66"/>
      <c r="B18" s="54"/>
      <c r="C18" s="66"/>
      <c r="D18" s="66"/>
      <c r="E18" s="66"/>
      <c r="F18" s="19"/>
      <c r="G18" s="49"/>
      <c r="H18" s="28"/>
      <c r="I18" s="29"/>
      <c r="J18" s="29"/>
      <c r="K18" s="28"/>
      <c r="L18" s="52"/>
      <c r="M18" s="48"/>
      <c r="N18" s="99"/>
      <c r="O18" s="20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27" customHeight="1">
      <c r="A19" s="139" t="s">
        <v>105</v>
      </c>
      <c r="B19" s="139"/>
      <c r="C19" s="139"/>
      <c r="D19" s="139"/>
      <c r="E19" s="140"/>
      <c r="F19" s="140"/>
      <c r="G19" s="140"/>
      <c r="H19" s="11" t="s">
        <v>105</v>
      </c>
      <c r="I19" s="11"/>
      <c r="J19" s="11" t="s">
        <v>105</v>
      </c>
      <c r="K19" s="11"/>
      <c r="L19" s="11"/>
      <c r="M19" s="11"/>
      <c r="N19" s="99"/>
      <c r="O19" s="20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0"/>
      <c r="B20" s="38"/>
      <c r="C20" s="30"/>
      <c r="D20" s="30"/>
      <c r="E20" s="30"/>
      <c r="F20" s="37" t="s">
        <v>22</v>
      </c>
      <c r="G20" s="34"/>
      <c r="H20" s="85" t="s">
        <v>155</v>
      </c>
      <c r="I20" s="94" t="s">
        <v>164</v>
      </c>
      <c r="J20" s="86" t="s">
        <v>168</v>
      </c>
      <c r="K20" s="87" t="s">
        <v>172</v>
      </c>
      <c r="L20" s="87" t="s">
        <v>175</v>
      </c>
      <c r="M20" s="31"/>
      <c r="N20" s="99"/>
      <c r="O20" s="99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0"/>
      <c r="B21" s="38"/>
      <c r="C21" s="30"/>
      <c r="D21" s="30"/>
      <c r="E21" s="30"/>
      <c r="F21" s="37" t="s">
        <v>23</v>
      </c>
      <c r="G21" s="34"/>
      <c r="H21" s="85" t="s">
        <v>156</v>
      </c>
      <c r="I21" s="94" t="s">
        <v>165</v>
      </c>
      <c r="J21" s="86" t="s">
        <v>169</v>
      </c>
      <c r="K21" s="87" t="s">
        <v>173</v>
      </c>
      <c r="L21" s="87" t="s">
        <v>176</v>
      </c>
      <c r="M21" s="31"/>
      <c r="N21" s="99"/>
      <c r="O21" s="99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16" s="9" customFormat="1" ht="27" customHeight="1">
      <c r="A22" s="92"/>
      <c r="B22" s="92"/>
      <c r="C22" s="92"/>
      <c r="D22" s="92"/>
      <c r="E22" s="92"/>
      <c r="F22" s="37" t="s">
        <v>24</v>
      </c>
      <c r="G22" s="34"/>
      <c r="H22" s="85" t="s">
        <v>157</v>
      </c>
      <c r="I22" s="94" t="s">
        <v>166</v>
      </c>
      <c r="J22" s="86" t="s">
        <v>170</v>
      </c>
      <c r="K22" s="87" t="s">
        <v>174</v>
      </c>
      <c r="L22" s="87" t="s">
        <v>177</v>
      </c>
      <c r="M22" s="31"/>
      <c r="N22" s="129"/>
      <c r="O22" s="129"/>
      <c r="P22" s="3"/>
    </row>
    <row r="23" spans="1:33" s="1" customFormat="1" ht="18" customHeight="1">
      <c r="A23" s="31"/>
      <c r="B23" s="31"/>
      <c r="C23" s="31"/>
      <c r="D23" s="31"/>
      <c r="E23" s="31"/>
      <c r="F23" s="37" t="s">
        <v>25</v>
      </c>
      <c r="G23" s="39"/>
      <c r="H23" s="85" t="s">
        <v>158</v>
      </c>
      <c r="I23" s="94" t="s">
        <v>167</v>
      </c>
      <c r="J23" s="86" t="s">
        <v>171</v>
      </c>
      <c r="K23" s="87"/>
      <c r="L23" s="87"/>
      <c r="M23" s="38"/>
      <c r="N23" s="32"/>
      <c r="O23" s="34" t="s">
        <v>118</v>
      </c>
      <c r="P23" s="34" t="str">
        <f>REPLACE(F4,1,3,"")</f>
        <v>2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4" t="s">
        <v>22</v>
      </c>
      <c r="AF23" s="40"/>
      <c r="AG23" s="41"/>
    </row>
    <row r="24" spans="1:33" s="1" customFormat="1" ht="18" customHeight="1">
      <c r="A24" s="31"/>
      <c r="B24" s="31"/>
      <c r="C24" s="31"/>
      <c r="D24" s="31"/>
      <c r="E24" s="31"/>
      <c r="F24" s="37" t="s">
        <v>26</v>
      </c>
      <c r="G24" s="39"/>
      <c r="H24" s="85" t="s">
        <v>159</v>
      </c>
      <c r="I24" s="94"/>
      <c r="J24" s="86"/>
      <c r="K24" s="87"/>
      <c r="L24" s="87"/>
      <c r="M24" s="38"/>
      <c r="N24" s="32"/>
      <c r="O24" s="34" t="s">
        <v>118</v>
      </c>
      <c r="P24" s="34" t="str">
        <f aca="true" t="shared" si="2" ref="P24:P30">REPLACE(F8,1,3,"")</f>
        <v>3</v>
      </c>
      <c r="Q24" s="34">
        <f>IF(P23="","",P23+1)</f>
        <v>3</v>
      </c>
      <c r="R24" s="3"/>
      <c r="S24" s="3"/>
      <c r="T24" s="3"/>
      <c r="U24" s="3"/>
      <c r="V24" s="3"/>
      <c r="W24" s="3"/>
      <c r="X24" s="34">
        <f aca="true" t="shared" si="3" ref="X24:X31">IF(Q24&lt;17,Q24,"")</f>
        <v>3</v>
      </c>
      <c r="Y24" s="3"/>
      <c r="Z24" s="3"/>
      <c r="AA24" s="3"/>
      <c r="AB24" s="3"/>
      <c r="AC24" s="3"/>
      <c r="AD24" s="3"/>
      <c r="AE24" s="34" t="s">
        <v>23</v>
      </c>
      <c r="AF24" s="34" t="str">
        <f>IF(X24="","",CONCATENATE(O24,X24))</f>
        <v>n° 3</v>
      </c>
      <c r="AG24" s="40"/>
    </row>
    <row r="25" spans="1:34" s="1" customFormat="1" ht="18" customHeight="1">
      <c r="A25" s="31"/>
      <c r="B25" s="31"/>
      <c r="C25" s="31"/>
      <c r="D25" s="31"/>
      <c r="E25" s="31"/>
      <c r="F25" s="37" t="s">
        <v>27</v>
      </c>
      <c r="G25" s="39"/>
      <c r="H25" s="85" t="s">
        <v>160</v>
      </c>
      <c r="I25" s="94"/>
      <c r="J25" s="86"/>
      <c r="K25" s="87"/>
      <c r="L25" s="87"/>
      <c r="M25" s="38"/>
      <c r="N25" s="32"/>
      <c r="O25" s="34" t="s">
        <v>118</v>
      </c>
      <c r="P25" s="34">
        <f t="shared" si="2"/>
      </c>
      <c r="Q25" s="34">
        <f aca="true" t="shared" si="4" ref="Q25:Q31">Q24+1</f>
        <v>4</v>
      </c>
      <c r="R25" s="34">
        <f>IF(P24="","",P24+1)</f>
        <v>4</v>
      </c>
      <c r="S25" s="3"/>
      <c r="T25" s="3"/>
      <c r="U25" s="3"/>
      <c r="V25" s="3"/>
      <c r="W25" s="3"/>
      <c r="X25" s="34">
        <f t="shared" si="3"/>
        <v>4</v>
      </c>
      <c r="Y25" s="34">
        <f aca="true" t="shared" si="5" ref="Y25:Y32">IF(R25&lt;17,R25,"")</f>
        <v>4</v>
      </c>
      <c r="Z25" s="3"/>
      <c r="AA25" s="3"/>
      <c r="AB25" s="3"/>
      <c r="AC25" s="3"/>
      <c r="AD25" s="3"/>
      <c r="AE25" s="34" t="s">
        <v>24</v>
      </c>
      <c r="AF25" s="34" t="str">
        <f>IF(X25="","",CONCATENATE($O25,X25))</f>
        <v>n° 4</v>
      </c>
      <c r="AG25" s="34" t="str">
        <f>IF(Y25="","",CONCATENATE($O25,Y25))</f>
        <v>n° 4</v>
      </c>
      <c r="AH25" s="3"/>
    </row>
    <row r="26" spans="1:35" ht="16.5" customHeight="1">
      <c r="A26" s="38"/>
      <c r="B26" s="38"/>
      <c r="C26" s="38"/>
      <c r="D26" s="38"/>
      <c r="E26" s="38"/>
      <c r="F26" s="37" t="s">
        <v>28</v>
      </c>
      <c r="G26" s="39"/>
      <c r="H26" s="85"/>
      <c r="I26" s="94"/>
      <c r="J26" s="86"/>
      <c r="K26" s="87"/>
      <c r="L26" s="87"/>
      <c r="M26" s="38"/>
      <c r="O26" s="34" t="s">
        <v>118</v>
      </c>
      <c r="P26" s="34">
        <f t="shared" si="2"/>
      </c>
      <c r="Q26" s="34">
        <f t="shared" si="4"/>
        <v>5</v>
      </c>
      <c r="R26" s="34">
        <f aca="true" t="shared" si="6" ref="R26:R32">R25+1</f>
        <v>5</v>
      </c>
      <c r="S26" s="34">
        <f>IF(P25="","",P25+1)</f>
      </c>
      <c r="T26" s="3"/>
      <c r="U26" s="3"/>
      <c r="V26" s="3"/>
      <c r="W26" s="3"/>
      <c r="X26" s="34">
        <f t="shared" si="3"/>
        <v>5</v>
      </c>
      <c r="Y26" s="34">
        <f t="shared" si="5"/>
        <v>5</v>
      </c>
      <c r="Z26" s="34">
        <f aca="true" t="shared" si="7" ref="Z26:Z33">IF(S26&lt;17,S26,"")</f>
      </c>
      <c r="AA26" s="3"/>
      <c r="AB26" s="3"/>
      <c r="AC26" s="3"/>
      <c r="AD26" s="3"/>
      <c r="AE26" s="34" t="s">
        <v>25</v>
      </c>
      <c r="AF26" s="34" t="str">
        <f aca="true" t="shared" si="8" ref="AF26:AF31">IF(X26="","",CONCATENATE(O26,X26))</f>
        <v>n° 5</v>
      </c>
      <c r="AG26" s="34" t="str">
        <f aca="true" t="shared" si="9" ref="AG26:AH32">IF(Y26="","",CONCATENATE($O26,Y26))</f>
        <v>n° 5</v>
      </c>
      <c r="AH26" s="34">
        <f t="shared" si="9"/>
      </c>
      <c r="AI26" s="3"/>
    </row>
    <row r="27" spans="1:36" ht="16.5" customHeight="1">
      <c r="A27" s="38"/>
      <c r="B27" s="38"/>
      <c r="C27" s="38"/>
      <c r="D27" s="38"/>
      <c r="E27" s="38"/>
      <c r="F27" s="37" t="s">
        <v>29</v>
      </c>
      <c r="G27" s="39"/>
      <c r="H27" s="85"/>
      <c r="I27" s="94"/>
      <c r="J27" s="88"/>
      <c r="K27" s="89"/>
      <c r="L27" s="89"/>
      <c r="M27" s="38"/>
      <c r="O27" s="34" t="s">
        <v>118</v>
      </c>
      <c r="P27" s="34">
        <f t="shared" si="2"/>
      </c>
      <c r="Q27" s="34">
        <f t="shared" si="4"/>
        <v>6</v>
      </c>
      <c r="R27" s="34">
        <f t="shared" si="6"/>
        <v>6</v>
      </c>
      <c r="S27" s="34">
        <f aca="true" t="shared" si="10" ref="S27:S33">IF(S26="","",S26+1)</f>
      </c>
      <c r="T27" s="34">
        <f>IF(P26="","",P26+1)</f>
      </c>
      <c r="U27" s="3"/>
      <c r="V27" s="3"/>
      <c r="W27" s="3"/>
      <c r="X27" s="34">
        <f t="shared" si="3"/>
        <v>6</v>
      </c>
      <c r="Y27" s="34">
        <f t="shared" si="5"/>
        <v>6</v>
      </c>
      <c r="Z27" s="34">
        <f t="shared" si="7"/>
      </c>
      <c r="AA27" s="34">
        <f aca="true" t="shared" si="11" ref="AA27:AA34">IF(T27&lt;17,T27,"")</f>
      </c>
      <c r="AB27" s="3"/>
      <c r="AC27" s="3"/>
      <c r="AD27" s="3"/>
      <c r="AE27" s="34" t="s">
        <v>26</v>
      </c>
      <c r="AF27" s="34" t="str">
        <f t="shared" si="8"/>
        <v>n° 6</v>
      </c>
      <c r="AG27" s="34" t="str">
        <f t="shared" si="9"/>
        <v>n° 6</v>
      </c>
      <c r="AH27" s="34">
        <f t="shared" si="9"/>
      </c>
      <c r="AI27" s="34">
        <f aca="true" t="shared" si="12" ref="AI27:AI34">IF(AA27="","",CONCATENATE($O27,AA27))</f>
      </c>
      <c r="AJ27" s="3"/>
    </row>
    <row r="28" spans="1:37" ht="16.5" customHeight="1">
      <c r="A28" s="38"/>
      <c r="B28" s="38"/>
      <c r="C28" s="38"/>
      <c r="D28" s="38"/>
      <c r="E28" s="38"/>
      <c r="F28" s="37" t="s">
        <v>113</v>
      </c>
      <c r="G28" s="39"/>
      <c r="H28" s="85"/>
      <c r="I28" s="94"/>
      <c r="J28" s="88"/>
      <c r="K28" s="89"/>
      <c r="L28" s="89"/>
      <c r="M28" s="38"/>
      <c r="O28" s="34" t="s">
        <v>118</v>
      </c>
      <c r="P28" s="34">
        <f t="shared" si="2"/>
      </c>
      <c r="Q28" s="34">
        <f t="shared" si="4"/>
        <v>7</v>
      </c>
      <c r="R28" s="34">
        <f t="shared" si="6"/>
        <v>7</v>
      </c>
      <c r="S28" s="34">
        <f t="shared" si="10"/>
      </c>
      <c r="T28" s="34">
        <f aca="true" t="shared" si="13" ref="T28:T34">IF(T27="","",T27+1)</f>
      </c>
      <c r="U28" s="34">
        <f>IF(P27="","",P27+1)</f>
      </c>
      <c r="V28" s="3"/>
      <c r="W28" s="3"/>
      <c r="X28" s="34">
        <f t="shared" si="3"/>
        <v>7</v>
      </c>
      <c r="Y28" s="34">
        <f t="shared" si="5"/>
        <v>7</v>
      </c>
      <c r="Z28" s="34">
        <f t="shared" si="7"/>
      </c>
      <c r="AA28" s="34">
        <f t="shared" si="11"/>
      </c>
      <c r="AB28" s="34">
        <f aca="true" t="shared" si="14" ref="AB28:AB35">IF(U28&lt;17,U28,"")</f>
      </c>
      <c r="AC28" s="3"/>
      <c r="AD28" s="3"/>
      <c r="AE28" s="34" t="s">
        <v>27</v>
      </c>
      <c r="AF28" s="34" t="str">
        <f t="shared" si="8"/>
        <v>n° 7</v>
      </c>
      <c r="AG28" s="34" t="str">
        <f t="shared" si="9"/>
        <v>n° 7</v>
      </c>
      <c r="AH28" s="34">
        <f t="shared" si="9"/>
      </c>
      <c r="AI28" s="34">
        <f t="shared" si="12"/>
      </c>
      <c r="AJ28" s="33">
        <f aca="true" t="shared" si="15" ref="AJ28:AJ35">IF(AB28="","",CONCATENATE($O28,AB28))</f>
      </c>
      <c r="AK28" s="3"/>
    </row>
    <row r="29" spans="1:38" ht="16.5" customHeight="1">
      <c r="A29" s="38"/>
      <c r="B29" s="38"/>
      <c r="C29" s="38"/>
      <c r="D29" s="38"/>
      <c r="E29" s="38"/>
      <c r="F29" s="37" t="s">
        <v>114</v>
      </c>
      <c r="G29" s="39"/>
      <c r="H29" s="85"/>
      <c r="I29" s="94"/>
      <c r="J29" s="88"/>
      <c r="K29" s="89"/>
      <c r="L29" s="89"/>
      <c r="M29" s="38"/>
      <c r="O29" s="34" t="s">
        <v>118</v>
      </c>
      <c r="P29" s="34">
        <f t="shared" si="2"/>
      </c>
      <c r="Q29" s="34">
        <f t="shared" si="4"/>
        <v>8</v>
      </c>
      <c r="R29" s="34">
        <f t="shared" si="6"/>
        <v>8</v>
      </c>
      <c r="S29" s="34">
        <f t="shared" si="10"/>
      </c>
      <c r="T29" s="34">
        <f t="shared" si="13"/>
      </c>
      <c r="U29" s="34">
        <f aca="true" t="shared" si="16" ref="U29:U35">IF(U28="","",U28+1)</f>
      </c>
      <c r="V29" s="33">
        <f>IF(P28="","",P28+1)</f>
      </c>
      <c r="W29" s="3"/>
      <c r="X29" s="34">
        <f t="shared" si="3"/>
        <v>8</v>
      </c>
      <c r="Y29" s="34">
        <f t="shared" si="5"/>
        <v>8</v>
      </c>
      <c r="Z29" s="34">
        <f t="shared" si="7"/>
      </c>
      <c r="AA29" s="34">
        <f t="shared" si="11"/>
      </c>
      <c r="AB29" s="34">
        <f t="shared" si="14"/>
      </c>
      <c r="AC29" s="34">
        <f aca="true" t="shared" si="17" ref="AC29:AC36">IF(V29&lt;17,V29,"")</f>
      </c>
      <c r="AD29" s="3"/>
      <c r="AE29" s="34" t="s">
        <v>28</v>
      </c>
      <c r="AF29" s="34" t="str">
        <f t="shared" si="8"/>
        <v>n° 8</v>
      </c>
      <c r="AG29" s="34" t="str">
        <f t="shared" si="9"/>
        <v>n° 8</v>
      </c>
      <c r="AH29" s="34">
        <f t="shared" si="9"/>
      </c>
      <c r="AI29" s="33">
        <f t="shared" si="12"/>
      </c>
      <c r="AJ29" s="33">
        <f t="shared" si="15"/>
      </c>
      <c r="AK29" s="23">
        <f aca="true" t="shared" si="18" ref="AK29:AK36">IF(AC29="","",CONCATENATE($O29,AC29))</f>
      </c>
      <c r="AL29" s="3"/>
    </row>
    <row r="30" spans="1:39" ht="16.5" customHeight="1">
      <c r="A30" s="38"/>
      <c r="B30" s="38"/>
      <c r="C30" s="38"/>
      <c r="D30" s="38"/>
      <c r="E30" s="38"/>
      <c r="F30" s="37" t="s">
        <v>115</v>
      </c>
      <c r="G30" s="39"/>
      <c r="H30" s="85"/>
      <c r="I30" s="94"/>
      <c r="J30" s="88"/>
      <c r="K30" s="89"/>
      <c r="L30" s="89"/>
      <c r="M30" s="38"/>
      <c r="O30" s="34" t="s">
        <v>118</v>
      </c>
      <c r="P30" s="34">
        <f t="shared" si="2"/>
      </c>
      <c r="Q30" s="34">
        <f t="shared" si="4"/>
        <v>9</v>
      </c>
      <c r="R30" s="34">
        <f t="shared" si="6"/>
        <v>9</v>
      </c>
      <c r="S30" s="34">
        <f t="shared" si="10"/>
      </c>
      <c r="T30" s="34">
        <f t="shared" si="13"/>
      </c>
      <c r="U30" s="34">
        <f t="shared" si="16"/>
      </c>
      <c r="V30" s="33">
        <f aca="true" t="shared" si="19" ref="V30:V36">IF(V29="","",V29+1)</f>
      </c>
      <c r="W30" s="33">
        <f>IF(P29="","",P29+1)</f>
      </c>
      <c r="X30" s="34">
        <f t="shared" si="3"/>
        <v>9</v>
      </c>
      <c r="Y30" s="34">
        <f t="shared" si="5"/>
        <v>9</v>
      </c>
      <c r="Z30" s="34">
        <f t="shared" si="7"/>
      </c>
      <c r="AA30" s="34">
        <f t="shared" si="11"/>
      </c>
      <c r="AB30" s="34">
        <f t="shared" si="14"/>
      </c>
      <c r="AC30" s="3">
        <f t="shared" si="17"/>
      </c>
      <c r="AD30" s="3">
        <f aca="true" t="shared" si="20" ref="AD30:AD37">IF(W30&lt;17,W30,"")</f>
      </c>
      <c r="AE30" s="34" t="s">
        <v>29</v>
      </c>
      <c r="AF30" s="34" t="str">
        <f t="shared" si="8"/>
        <v>n° 9</v>
      </c>
      <c r="AG30" s="34" t="str">
        <f t="shared" si="9"/>
        <v>n° 9</v>
      </c>
      <c r="AH30" s="34">
        <f t="shared" si="9"/>
      </c>
      <c r="AI30" s="33">
        <f t="shared" si="12"/>
      </c>
      <c r="AJ30" s="33">
        <f t="shared" si="15"/>
      </c>
      <c r="AK30" s="23">
        <f t="shared" si="18"/>
      </c>
      <c r="AL30" s="33">
        <f aca="true" t="shared" si="21" ref="AL30:AL37">IF(AD30="","",CONCATENATE($O30,AD30))</f>
      </c>
      <c r="AM30" s="3"/>
    </row>
    <row r="31" spans="1:40" ht="16.5" customHeight="1">
      <c r="A31" s="38"/>
      <c r="B31" s="38"/>
      <c r="C31" s="38"/>
      <c r="D31" s="38"/>
      <c r="E31" s="38"/>
      <c r="F31" s="37" t="s">
        <v>116</v>
      </c>
      <c r="G31" s="39"/>
      <c r="H31" s="90"/>
      <c r="I31" s="95"/>
      <c r="J31" s="88"/>
      <c r="K31" s="89"/>
      <c r="L31" s="89"/>
      <c r="M31" s="38"/>
      <c r="O31" s="34" t="s">
        <v>118</v>
      </c>
      <c r="P31" s="1"/>
      <c r="Q31" s="34">
        <f t="shared" si="4"/>
        <v>10</v>
      </c>
      <c r="R31" s="34">
        <f t="shared" si="6"/>
        <v>10</v>
      </c>
      <c r="S31" s="34">
        <f t="shared" si="10"/>
      </c>
      <c r="T31" s="34">
        <f t="shared" si="13"/>
      </c>
      <c r="U31" s="34">
        <f t="shared" si="16"/>
      </c>
      <c r="V31" s="33">
        <f t="shared" si="19"/>
      </c>
      <c r="W31" s="33">
        <f aca="true" t="shared" si="22" ref="W31:W37">IF(W30="","",W30+1)</f>
      </c>
      <c r="X31" s="34">
        <f t="shared" si="3"/>
        <v>10</v>
      </c>
      <c r="Y31" s="34">
        <f t="shared" si="5"/>
        <v>10</v>
      </c>
      <c r="Z31" s="34">
        <f t="shared" si="7"/>
      </c>
      <c r="AA31" s="34">
        <f t="shared" si="11"/>
      </c>
      <c r="AB31" s="3">
        <f t="shared" si="14"/>
      </c>
      <c r="AC31" s="3">
        <f t="shared" si="17"/>
      </c>
      <c r="AD31" s="3">
        <f t="shared" si="20"/>
      </c>
      <c r="AE31" s="42"/>
      <c r="AF31" s="34" t="str">
        <f t="shared" si="8"/>
        <v>n° 10</v>
      </c>
      <c r="AG31" s="34" t="str">
        <f t="shared" si="9"/>
        <v>n° 10</v>
      </c>
      <c r="AH31" s="34">
        <f t="shared" si="9"/>
      </c>
      <c r="AI31" s="33">
        <f t="shared" si="12"/>
      </c>
      <c r="AJ31" s="33">
        <f t="shared" si="15"/>
      </c>
      <c r="AK31" s="23">
        <f t="shared" si="18"/>
      </c>
      <c r="AL31" s="33">
        <f t="shared" si="21"/>
      </c>
      <c r="AM31" s="3"/>
      <c r="AN31" s="21"/>
    </row>
    <row r="32" spans="1:40" ht="16.5" customHeight="1">
      <c r="A32" s="38"/>
      <c r="B32" s="38"/>
      <c r="C32" s="38"/>
      <c r="D32" s="38"/>
      <c r="E32" s="38"/>
      <c r="F32" s="37" t="s">
        <v>117</v>
      </c>
      <c r="G32" s="39"/>
      <c r="H32" s="90"/>
      <c r="I32" s="95"/>
      <c r="J32" s="88"/>
      <c r="K32" s="89"/>
      <c r="L32" s="89"/>
      <c r="M32" s="38"/>
      <c r="O32" s="34" t="s">
        <v>118</v>
      </c>
      <c r="P32" s="1"/>
      <c r="R32" s="34">
        <f t="shared" si="6"/>
        <v>11</v>
      </c>
      <c r="S32" s="34">
        <f t="shared" si="10"/>
      </c>
      <c r="T32" s="34">
        <f t="shared" si="13"/>
      </c>
      <c r="U32" s="34">
        <f t="shared" si="16"/>
      </c>
      <c r="V32" s="33">
        <f t="shared" si="19"/>
      </c>
      <c r="W32" s="33">
        <f t="shared" si="22"/>
      </c>
      <c r="X32" s="3"/>
      <c r="Y32" s="34">
        <f t="shared" si="5"/>
        <v>11</v>
      </c>
      <c r="Z32" s="34">
        <f t="shared" si="7"/>
      </c>
      <c r="AA32" s="34">
        <f t="shared" si="11"/>
      </c>
      <c r="AB32" s="3">
        <f t="shared" si="14"/>
      </c>
      <c r="AC32" s="3">
        <f t="shared" si="17"/>
      </c>
      <c r="AD32" s="3">
        <f t="shared" si="20"/>
      </c>
      <c r="AE32" s="42"/>
      <c r="AF32" s="42"/>
      <c r="AG32" s="34" t="str">
        <f t="shared" si="9"/>
        <v>n° 11</v>
      </c>
      <c r="AH32" s="34">
        <f t="shared" si="9"/>
      </c>
      <c r="AI32" s="33">
        <f t="shared" si="12"/>
      </c>
      <c r="AJ32" s="33">
        <f t="shared" si="15"/>
      </c>
      <c r="AK32" s="23">
        <f t="shared" si="18"/>
      </c>
      <c r="AL32" s="33">
        <f t="shared" si="21"/>
      </c>
      <c r="AM32" s="3"/>
      <c r="AN32" s="21"/>
    </row>
    <row r="33" spans="1:40" ht="16.5" customHeight="1">
      <c r="A33" s="38"/>
      <c r="B33" s="38"/>
      <c r="C33" s="38"/>
      <c r="D33" s="38"/>
      <c r="E33" s="38"/>
      <c r="F33" s="37" t="s">
        <v>119</v>
      </c>
      <c r="G33" s="39"/>
      <c r="H33" s="90"/>
      <c r="I33" s="95"/>
      <c r="J33" s="88"/>
      <c r="K33" s="89"/>
      <c r="L33" s="89"/>
      <c r="M33" s="38"/>
      <c r="O33" s="34" t="s">
        <v>118</v>
      </c>
      <c r="P33" s="1"/>
      <c r="S33" s="34">
        <f t="shared" si="10"/>
      </c>
      <c r="T33" s="34">
        <f t="shared" si="13"/>
      </c>
      <c r="U33" s="34">
        <f t="shared" si="16"/>
      </c>
      <c r="V33" s="33">
        <f t="shared" si="19"/>
      </c>
      <c r="W33" s="33">
        <f t="shared" si="22"/>
      </c>
      <c r="X33" s="3"/>
      <c r="Y33" s="3"/>
      <c r="Z33" s="34">
        <f t="shared" si="7"/>
      </c>
      <c r="AA33" s="34">
        <f t="shared" si="11"/>
      </c>
      <c r="AB33" s="3">
        <f t="shared" si="14"/>
      </c>
      <c r="AC33" s="3">
        <f t="shared" si="17"/>
      </c>
      <c r="AD33" s="3">
        <f t="shared" si="20"/>
      </c>
      <c r="AE33" s="42"/>
      <c r="AF33" s="42"/>
      <c r="AG33" s="42"/>
      <c r="AH33" s="34">
        <f>IF(Z33="","",CONCATENATE($O33,Z33))</f>
      </c>
      <c r="AI33" s="33">
        <f t="shared" si="12"/>
      </c>
      <c r="AJ33" s="33">
        <f t="shared" si="15"/>
      </c>
      <c r="AK33" s="23">
        <f t="shared" si="18"/>
      </c>
      <c r="AL33" s="33">
        <f t="shared" si="21"/>
      </c>
      <c r="AM33" s="3"/>
      <c r="AN33" s="21"/>
    </row>
    <row r="34" spans="1:40" ht="17.25" customHeight="1">
      <c r="A34" s="38"/>
      <c r="B34" s="38"/>
      <c r="C34" s="38"/>
      <c r="D34" s="38"/>
      <c r="E34" s="38"/>
      <c r="F34" s="37" t="s">
        <v>120</v>
      </c>
      <c r="G34" s="39"/>
      <c r="H34" s="90"/>
      <c r="I34" s="95"/>
      <c r="J34" s="88"/>
      <c r="K34" s="89"/>
      <c r="L34" s="89"/>
      <c r="M34" s="38"/>
      <c r="O34" s="34" t="s">
        <v>118</v>
      </c>
      <c r="P34" s="1"/>
      <c r="T34" s="34">
        <f t="shared" si="13"/>
      </c>
      <c r="U34" s="34">
        <f t="shared" si="16"/>
      </c>
      <c r="V34" s="33">
        <f t="shared" si="19"/>
      </c>
      <c r="W34" s="33">
        <f t="shared" si="22"/>
      </c>
      <c r="X34" s="3"/>
      <c r="Y34" s="3"/>
      <c r="Z34" s="3"/>
      <c r="AA34" s="34">
        <f t="shared" si="11"/>
      </c>
      <c r="AB34" s="3">
        <f t="shared" si="14"/>
      </c>
      <c r="AC34" s="3">
        <f t="shared" si="17"/>
      </c>
      <c r="AD34" s="3">
        <f t="shared" si="20"/>
      </c>
      <c r="AE34" s="42"/>
      <c r="AF34" s="42"/>
      <c r="AG34" s="42"/>
      <c r="AI34" s="33">
        <f t="shared" si="12"/>
      </c>
      <c r="AJ34" s="33">
        <f t="shared" si="15"/>
      </c>
      <c r="AK34" s="23">
        <f t="shared" si="18"/>
      </c>
      <c r="AL34" s="33">
        <f t="shared" si="21"/>
      </c>
      <c r="AM34" s="3"/>
      <c r="AN34" s="21"/>
    </row>
    <row r="35" spans="1:40" ht="17.25" customHeight="1">
      <c r="A35" s="38"/>
      <c r="B35" s="38"/>
      <c r="C35" s="38"/>
      <c r="D35" s="38"/>
      <c r="E35" s="38"/>
      <c r="F35" s="37" t="s">
        <v>121</v>
      </c>
      <c r="G35" s="39"/>
      <c r="H35" s="90"/>
      <c r="I35" s="95"/>
      <c r="J35" s="91"/>
      <c r="K35" s="89"/>
      <c r="L35" s="89"/>
      <c r="M35" s="38"/>
      <c r="O35" s="34" t="s">
        <v>118</v>
      </c>
      <c r="P35" s="1"/>
      <c r="U35" s="34">
        <f t="shared" si="16"/>
      </c>
      <c r="V35" s="33">
        <f t="shared" si="19"/>
      </c>
      <c r="W35" s="33">
        <f t="shared" si="22"/>
      </c>
      <c r="X35" s="3"/>
      <c r="Y35" s="3"/>
      <c r="Z35" s="3"/>
      <c r="AA35" s="3"/>
      <c r="AB35" s="3">
        <f t="shared" si="14"/>
      </c>
      <c r="AC35" s="3">
        <f t="shared" si="17"/>
      </c>
      <c r="AD35" s="3">
        <f t="shared" si="20"/>
      </c>
      <c r="AJ35" s="33">
        <f t="shared" si="15"/>
      </c>
      <c r="AK35" s="23">
        <f t="shared" si="18"/>
      </c>
      <c r="AL35" s="33">
        <f t="shared" si="21"/>
      </c>
      <c r="AM35" s="3"/>
      <c r="AN35" s="21"/>
    </row>
    <row r="36" spans="15:40" ht="17.25" customHeight="1">
      <c r="O36" s="34" t="s">
        <v>118</v>
      </c>
      <c r="P36" s="1"/>
      <c r="V36" s="33">
        <f t="shared" si="19"/>
      </c>
      <c r="W36" s="33">
        <f t="shared" si="22"/>
      </c>
      <c r="X36" s="3"/>
      <c r="Y36" s="3"/>
      <c r="Z36" s="3"/>
      <c r="AA36" s="3"/>
      <c r="AB36" s="3"/>
      <c r="AC36" s="3">
        <f t="shared" si="17"/>
      </c>
      <c r="AD36" s="3">
        <f t="shared" si="20"/>
      </c>
      <c r="AK36" s="23">
        <f t="shared" si="18"/>
      </c>
      <c r="AL36" s="33">
        <f t="shared" si="21"/>
      </c>
      <c r="AM36" s="3"/>
      <c r="AN36" s="21"/>
    </row>
    <row r="37" spans="1:40" ht="17.2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O37" s="34" t="s">
        <v>118</v>
      </c>
      <c r="P37" s="1"/>
      <c r="W37" s="33">
        <f t="shared" si="22"/>
      </c>
      <c r="AD37" s="3">
        <f t="shared" si="20"/>
      </c>
      <c r="AL37" s="33">
        <f t="shared" si="21"/>
      </c>
      <c r="AM37" s="3"/>
      <c r="AN37" s="21"/>
    </row>
    <row r="38" spans="1:39" ht="17.2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O38" s="3"/>
      <c r="AM38" s="3">
        <f>CONCATENATE(O38,AD38)</f>
      </c>
    </row>
    <row r="39" spans="1:13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ht="12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ht="12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ht="12.7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ht="12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13" ht="12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2.7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12.7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3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</sheetData>
  <sheetProtection/>
  <mergeCells count="44">
    <mergeCell ref="D10:D11"/>
    <mergeCell ref="E10:E11"/>
    <mergeCell ref="D8:D9"/>
    <mergeCell ref="D6:D7"/>
    <mergeCell ref="E8:E9"/>
    <mergeCell ref="E6:E7"/>
    <mergeCell ref="C14:C15"/>
    <mergeCell ref="D14:D15"/>
    <mergeCell ref="E14:E15"/>
    <mergeCell ref="D12:D13"/>
    <mergeCell ref="E12:E13"/>
    <mergeCell ref="B1:E1"/>
    <mergeCell ref="B6:B7"/>
    <mergeCell ref="B8:B9"/>
    <mergeCell ref="C3:E3"/>
    <mergeCell ref="C4:E4"/>
    <mergeCell ref="C6:C7"/>
    <mergeCell ref="C8:C9"/>
    <mergeCell ref="F2:G2"/>
    <mergeCell ref="W4:W7"/>
    <mergeCell ref="Q4:Q7"/>
    <mergeCell ref="R4:R7"/>
    <mergeCell ref="S4:S7"/>
    <mergeCell ref="T4:T7"/>
    <mergeCell ref="Y4:Y7"/>
    <mergeCell ref="U4:U7"/>
    <mergeCell ref="V4:V7"/>
    <mergeCell ref="A19:G19"/>
    <mergeCell ref="P4:P7"/>
    <mergeCell ref="B10:B11"/>
    <mergeCell ref="B12:B13"/>
    <mergeCell ref="B14:B15"/>
    <mergeCell ref="C10:C11"/>
    <mergeCell ref="C12:C13"/>
    <mergeCell ref="AC4:AC7"/>
    <mergeCell ref="AD4:AD7"/>
    <mergeCell ref="AE4:AE7"/>
    <mergeCell ref="F3:G3"/>
    <mergeCell ref="Z4:Z7"/>
    <mergeCell ref="AA4:AA7"/>
    <mergeCell ref="AB4:AB7"/>
    <mergeCell ref="F4:F7"/>
    <mergeCell ref="G4:G7"/>
    <mergeCell ref="X4:X7"/>
  </mergeCells>
  <dataValidations count="8">
    <dataValidation type="list" allowBlank="1" showInputMessage="1" showErrorMessage="1" sqref="F14:F18">
      <formula1>$AL$30:$AL$37</formula1>
    </dataValidation>
    <dataValidation type="list" allowBlank="1" showInputMessage="1" showErrorMessage="1" sqref="F4:F7">
      <formula1>$AE$23:$AE$30</formula1>
    </dataValidation>
    <dataValidation type="list" allowBlank="1" showInputMessage="1" showErrorMessage="1" sqref="F8">
      <formula1>$AF$24:$AF$31</formula1>
    </dataValidation>
    <dataValidation type="list" allowBlank="1" showInputMessage="1" showErrorMessage="1" sqref="F9">
      <formula1>$AG$25:$AG$32</formula1>
    </dataValidation>
    <dataValidation type="list" allowBlank="1" showInputMessage="1" showErrorMessage="1" sqref="F10">
      <formula1>$AH$26:$AH$33</formula1>
    </dataValidation>
    <dataValidation type="list" allowBlank="1" showInputMessage="1" showErrorMessage="1" sqref="F11">
      <formula1>$AI$27:$AI$34</formula1>
    </dataValidation>
    <dataValidation type="list" allowBlank="1" showInputMessage="1" showErrorMessage="1" sqref="F12">
      <formula1>$AJ$28:$AJ$35</formula1>
    </dataValidation>
    <dataValidation type="list" allowBlank="1" showInputMessage="1" showErrorMessage="1" sqref="F13">
      <formula1>$AK$29:$AK$36</formula1>
    </dataValidation>
  </dataValidations>
  <printOptions/>
  <pageMargins left="0.1968503937007874" right="0.1968503937007874" top="0.1968503937007874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119"/>
  <sheetViews>
    <sheetView zoomScaleSheetLayoutView="100" workbookViewId="0" topLeftCell="A1">
      <pane xSplit="2" ySplit="5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1" sqref="C101"/>
    </sheetView>
  </sheetViews>
  <sheetFormatPr defaultColWidth="9.140625" defaultRowHeight="12.75"/>
  <cols>
    <col min="1" max="1" width="5.7109375" style="0" customWidth="1"/>
    <col min="2" max="2" width="91.57421875" style="0" customWidth="1"/>
    <col min="3" max="3" width="26.140625" style="0" customWidth="1"/>
    <col min="4" max="4" width="24.57421875" style="0" customWidth="1"/>
    <col min="5" max="5" width="3.7109375" style="62" customWidth="1"/>
    <col min="6" max="6" width="5.57421875" style="62" customWidth="1"/>
    <col min="7" max="13" width="3.8515625" style="62" customWidth="1"/>
    <col min="14" max="14" width="3.7109375" style="62" customWidth="1"/>
    <col min="15" max="20" width="2.140625" style="62" customWidth="1"/>
    <col min="21" max="21" width="2.7109375" style="62" customWidth="1"/>
    <col min="22" max="22" width="6.28125" style="62" customWidth="1"/>
    <col min="23" max="24" width="5.421875" style="62" customWidth="1"/>
    <col min="25" max="47" width="4.7109375" style="62" customWidth="1"/>
    <col min="48" max="48" width="8.00390625" style="62" customWidth="1"/>
    <col min="49" max="49" width="2.7109375" style="62" customWidth="1"/>
    <col min="50" max="50" width="5.7109375" style="62" customWidth="1"/>
    <col min="51" max="74" width="2.7109375" style="62" customWidth="1"/>
    <col min="75" max="75" width="5.00390625" style="62" customWidth="1"/>
    <col min="76" max="99" width="2.7109375" style="62" customWidth="1"/>
    <col min="100" max="100" width="4.8515625" style="62" customWidth="1"/>
    <col min="101" max="124" width="2.7109375" style="62" customWidth="1"/>
    <col min="125" max="125" width="4.7109375" style="62" customWidth="1"/>
    <col min="126" max="149" width="2.7109375" style="62" customWidth="1"/>
    <col min="150" max="150" width="4.7109375" style="62" customWidth="1"/>
    <col min="151" max="174" width="2.7109375" style="62" customWidth="1"/>
    <col min="175" max="175" width="4.7109375" style="62" customWidth="1"/>
    <col min="176" max="178" width="9.140625" style="62" customWidth="1"/>
  </cols>
  <sheetData>
    <row r="1" spans="1:178" ht="18" customHeight="1">
      <c r="A1" s="153" t="s">
        <v>0</v>
      </c>
      <c r="B1" s="153"/>
      <c r="C1" s="153"/>
      <c r="D1" s="117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152"/>
      <c r="FE1" s="152"/>
      <c r="FF1" s="152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</row>
    <row r="2" spans="1:178" s="2" customFormat="1" ht="21" customHeight="1">
      <c r="A2" s="68"/>
      <c r="B2" s="53" t="s">
        <v>183</v>
      </c>
      <c r="C2" s="69"/>
      <c r="D2" s="1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</row>
    <row r="3" spans="1:178" s="2" customFormat="1" ht="30" customHeight="1">
      <c r="A3" s="68"/>
      <c r="B3" s="154" t="s">
        <v>153</v>
      </c>
      <c r="C3" s="156" t="s">
        <v>154</v>
      </c>
      <c r="D3" s="1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</row>
    <row r="4" spans="1:178" s="2" customFormat="1" ht="30" customHeight="1">
      <c r="A4" s="68"/>
      <c r="B4" s="155"/>
      <c r="C4" s="157"/>
      <c r="D4" s="120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</row>
    <row r="5" spans="1:178" s="2" customFormat="1" ht="21" customHeight="1">
      <c r="A5" s="70"/>
      <c r="B5" s="71"/>
      <c r="C5" s="157"/>
      <c r="D5" s="120"/>
      <c r="E5" s="44" t="s">
        <v>8</v>
      </c>
      <c r="F5" s="113" t="s">
        <v>34</v>
      </c>
      <c r="G5" s="113"/>
      <c r="H5" s="113"/>
      <c r="I5" s="113"/>
      <c r="J5" s="113"/>
      <c r="K5" s="113"/>
      <c r="L5" s="113"/>
      <c r="M5" s="113"/>
      <c r="N5" s="44" t="s">
        <v>9</v>
      </c>
      <c r="O5" s="44"/>
      <c r="P5" s="44"/>
      <c r="Q5" s="44"/>
      <c r="R5" s="44"/>
      <c r="S5" s="44"/>
      <c r="T5" s="44"/>
      <c r="U5" s="44"/>
      <c r="V5" s="44" t="s">
        <v>33</v>
      </c>
      <c r="W5" s="44" t="s">
        <v>10</v>
      </c>
      <c r="X5" s="44">
        <v>1</v>
      </c>
      <c r="Y5" s="44">
        <v>2</v>
      </c>
      <c r="Z5" s="44">
        <v>3</v>
      </c>
      <c r="AA5" s="44">
        <v>4</v>
      </c>
      <c r="AB5" s="44">
        <v>5</v>
      </c>
      <c r="AC5" s="44">
        <v>6</v>
      </c>
      <c r="AD5" s="44">
        <v>7</v>
      </c>
      <c r="AE5" s="44">
        <v>8</v>
      </c>
      <c r="AF5" s="44">
        <v>9</v>
      </c>
      <c r="AG5" s="44">
        <v>10</v>
      </c>
      <c r="AH5" s="44">
        <v>11</v>
      </c>
      <c r="AI5" s="44">
        <v>12</v>
      </c>
      <c r="AJ5" s="44">
        <v>13</v>
      </c>
      <c r="AK5" s="44">
        <v>14</v>
      </c>
      <c r="AL5" s="44">
        <v>15</v>
      </c>
      <c r="AM5" s="44">
        <v>16</v>
      </c>
      <c r="AN5" s="44">
        <v>17</v>
      </c>
      <c r="AO5" s="44">
        <v>18</v>
      </c>
      <c r="AP5" s="44">
        <v>19</v>
      </c>
      <c r="AQ5" s="44">
        <v>20</v>
      </c>
      <c r="AR5" s="44">
        <v>21</v>
      </c>
      <c r="AS5" s="44">
        <v>22</v>
      </c>
      <c r="AT5" s="44">
        <v>23</v>
      </c>
      <c r="AU5" s="44">
        <v>24</v>
      </c>
      <c r="AV5" s="44" t="s">
        <v>12</v>
      </c>
      <c r="AW5" s="44" t="s">
        <v>13</v>
      </c>
      <c r="AX5" s="44" t="s">
        <v>14</v>
      </c>
      <c r="AY5" s="44">
        <v>1</v>
      </c>
      <c r="AZ5" s="44">
        <v>2</v>
      </c>
      <c r="BA5" s="44">
        <v>3</v>
      </c>
      <c r="BB5" s="44">
        <v>4</v>
      </c>
      <c r="BC5" s="44">
        <v>5</v>
      </c>
      <c r="BD5" s="44">
        <v>6</v>
      </c>
      <c r="BE5" s="44">
        <v>7</v>
      </c>
      <c r="BF5" s="44">
        <v>8</v>
      </c>
      <c r="BG5" s="44">
        <v>9</v>
      </c>
      <c r="BH5" s="44">
        <v>10</v>
      </c>
      <c r="BI5" s="44">
        <v>11</v>
      </c>
      <c r="BJ5" s="44">
        <v>12</v>
      </c>
      <c r="BK5" s="44">
        <v>13</v>
      </c>
      <c r="BL5" s="44">
        <v>14</v>
      </c>
      <c r="BM5" s="44">
        <v>15</v>
      </c>
      <c r="BN5" s="44">
        <v>16</v>
      </c>
      <c r="BO5" s="44">
        <v>17</v>
      </c>
      <c r="BP5" s="44">
        <v>18</v>
      </c>
      <c r="BQ5" s="44">
        <v>19</v>
      </c>
      <c r="BR5" s="44">
        <v>20</v>
      </c>
      <c r="BS5" s="44">
        <v>21</v>
      </c>
      <c r="BT5" s="44">
        <v>22</v>
      </c>
      <c r="BU5" s="44">
        <v>23</v>
      </c>
      <c r="BV5" s="44">
        <v>24</v>
      </c>
      <c r="BW5" s="44" t="s">
        <v>21</v>
      </c>
      <c r="BX5" s="44">
        <v>1</v>
      </c>
      <c r="BY5" s="44">
        <v>2</v>
      </c>
      <c r="BZ5" s="44">
        <v>3</v>
      </c>
      <c r="CA5" s="44">
        <v>4</v>
      </c>
      <c r="CB5" s="44">
        <v>5</v>
      </c>
      <c r="CC5" s="44">
        <v>6</v>
      </c>
      <c r="CD5" s="44">
        <v>7</v>
      </c>
      <c r="CE5" s="44">
        <v>8</v>
      </c>
      <c r="CF5" s="44">
        <v>9</v>
      </c>
      <c r="CG5" s="44">
        <v>10</v>
      </c>
      <c r="CH5" s="44">
        <v>11</v>
      </c>
      <c r="CI5" s="44">
        <v>12</v>
      </c>
      <c r="CJ5" s="44">
        <v>13</v>
      </c>
      <c r="CK5" s="44">
        <v>14</v>
      </c>
      <c r="CL5" s="44">
        <v>15</v>
      </c>
      <c r="CM5" s="44">
        <v>16</v>
      </c>
      <c r="CN5" s="44">
        <v>17</v>
      </c>
      <c r="CO5" s="44">
        <v>18</v>
      </c>
      <c r="CP5" s="44">
        <v>19</v>
      </c>
      <c r="CQ5" s="44">
        <v>20</v>
      </c>
      <c r="CR5" s="44">
        <v>21</v>
      </c>
      <c r="CS5" s="44">
        <v>22</v>
      </c>
      <c r="CT5" s="44">
        <v>23</v>
      </c>
      <c r="CU5" s="44">
        <v>24</v>
      </c>
      <c r="CV5" s="44" t="s">
        <v>21</v>
      </c>
      <c r="CW5" s="44">
        <v>1</v>
      </c>
      <c r="CX5" s="44">
        <v>2</v>
      </c>
      <c r="CY5" s="44">
        <v>3</v>
      </c>
      <c r="CZ5" s="44">
        <v>4</v>
      </c>
      <c r="DA5" s="44">
        <v>5</v>
      </c>
      <c r="DB5" s="44">
        <v>6</v>
      </c>
      <c r="DC5" s="44">
        <v>7</v>
      </c>
      <c r="DD5" s="44">
        <v>8</v>
      </c>
      <c r="DE5" s="44">
        <v>9</v>
      </c>
      <c r="DF5" s="44">
        <v>10</v>
      </c>
      <c r="DG5" s="44">
        <v>11</v>
      </c>
      <c r="DH5" s="44">
        <v>12</v>
      </c>
      <c r="DI5" s="44">
        <v>13</v>
      </c>
      <c r="DJ5" s="44">
        <v>14</v>
      </c>
      <c r="DK5" s="44">
        <v>15</v>
      </c>
      <c r="DL5" s="44">
        <v>16</v>
      </c>
      <c r="DM5" s="44">
        <v>17</v>
      </c>
      <c r="DN5" s="44">
        <v>18</v>
      </c>
      <c r="DO5" s="44">
        <v>19</v>
      </c>
      <c r="DP5" s="44">
        <v>20</v>
      </c>
      <c r="DQ5" s="44">
        <v>21</v>
      </c>
      <c r="DR5" s="44">
        <v>22</v>
      </c>
      <c r="DS5" s="44">
        <v>23</v>
      </c>
      <c r="DT5" s="44">
        <v>24</v>
      </c>
      <c r="DU5" s="44" t="s">
        <v>21</v>
      </c>
      <c r="DV5" s="44">
        <v>1</v>
      </c>
      <c r="DW5" s="44">
        <v>2</v>
      </c>
      <c r="DX5" s="44">
        <v>3</v>
      </c>
      <c r="DY5" s="44">
        <v>4</v>
      </c>
      <c r="DZ5" s="44">
        <v>5</v>
      </c>
      <c r="EA5" s="44">
        <v>6</v>
      </c>
      <c r="EB5" s="44">
        <v>7</v>
      </c>
      <c r="EC5" s="44">
        <v>8</v>
      </c>
      <c r="ED5" s="44">
        <v>9</v>
      </c>
      <c r="EE5" s="44">
        <v>10</v>
      </c>
      <c r="EF5" s="44">
        <v>11</v>
      </c>
      <c r="EG5" s="44">
        <v>12</v>
      </c>
      <c r="EH5" s="44">
        <v>13</v>
      </c>
      <c r="EI5" s="44">
        <v>14</v>
      </c>
      <c r="EJ5" s="44">
        <v>15</v>
      </c>
      <c r="EK5" s="44">
        <v>16</v>
      </c>
      <c r="EL5" s="44">
        <v>17</v>
      </c>
      <c r="EM5" s="44">
        <v>18</v>
      </c>
      <c r="EN5" s="44">
        <v>19</v>
      </c>
      <c r="EO5" s="44">
        <v>20</v>
      </c>
      <c r="EP5" s="44">
        <v>21</v>
      </c>
      <c r="EQ5" s="44">
        <v>22</v>
      </c>
      <c r="ER5" s="44">
        <v>23</v>
      </c>
      <c r="ES5" s="44">
        <v>24</v>
      </c>
      <c r="ET5" s="44" t="s">
        <v>21</v>
      </c>
      <c r="EU5" s="44">
        <v>1</v>
      </c>
      <c r="EV5" s="44">
        <v>2</v>
      </c>
      <c r="EW5" s="44">
        <v>3</v>
      </c>
      <c r="EX5" s="44">
        <v>4</v>
      </c>
      <c r="EY5" s="44">
        <v>5</v>
      </c>
      <c r="EZ5" s="44">
        <v>6</v>
      </c>
      <c r="FA5" s="44">
        <v>7</v>
      </c>
      <c r="FB5" s="44">
        <v>8</v>
      </c>
      <c r="FC5" s="44">
        <v>9</v>
      </c>
      <c r="FD5" s="44">
        <v>10</v>
      </c>
      <c r="FE5" s="44">
        <v>11</v>
      </c>
      <c r="FF5" s="44">
        <v>12</v>
      </c>
      <c r="FG5" s="44">
        <v>13</v>
      </c>
      <c r="FH5" s="44">
        <v>14</v>
      </c>
      <c r="FI5" s="44">
        <v>15</v>
      </c>
      <c r="FJ5" s="44">
        <v>16</v>
      </c>
      <c r="FK5" s="44">
        <v>17</v>
      </c>
      <c r="FL5" s="44">
        <v>18</v>
      </c>
      <c r="FM5" s="44">
        <v>19</v>
      </c>
      <c r="FN5" s="44">
        <v>20</v>
      </c>
      <c r="FO5" s="44">
        <v>21</v>
      </c>
      <c r="FP5" s="44">
        <v>22</v>
      </c>
      <c r="FQ5" s="44">
        <v>23</v>
      </c>
      <c r="FR5" s="44">
        <v>24</v>
      </c>
      <c r="FS5" s="44" t="s">
        <v>21</v>
      </c>
      <c r="FT5" s="60"/>
      <c r="FU5" s="60"/>
      <c r="FV5" s="60"/>
    </row>
    <row r="6" spans="1:178" s="1" customFormat="1" ht="21" customHeight="1">
      <c r="A6" s="72">
        <v>1</v>
      </c>
      <c r="B6" s="73" t="s">
        <v>37</v>
      </c>
      <c r="C6" s="80"/>
      <c r="D6" s="78"/>
      <c r="E6" s="103">
        <v>1</v>
      </c>
      <c r="F6" s="103" t="s">
        <v>35</v>
      </c>
      <c r="G6" s="103">
        <f aca="true" t="shared" si="0" ref="G6:G37">IF($C6=$FU$6,1,"")</f>
      </c>
      <c r="H6" s="103">
        <f aca="true" t="shared" si="1" ref="H6:H37">IF($C6=$FU$7,2,"")</f>
      </c>
      <c r="I6" s="103">
        <f aca="true" t="shared" si="2" ref="I6:I37">IF($C6=$FU$8,3,"")</f>
      </c>
      <c r="J6" s="103">
        <f aca="true" t="shared" si="3" ref="J6:J37">IF($C6=$FU$9,4,"")</f>
      </c>
      <c r="K6" s="103">
        <f aca="true" t="shared" si="4" ref="K6:K37">IF($C6=$FU$10,5,"")</f>
      </c>
      <c r="L6" s="103">
        <f aca="true" t="shared" si="5" ref="L6:L37">IF($C6=$FU$11,6,"")</f>
      </c>
      <c r="M6" s="103">
        <f aca="true" t="shared" si="6" ref="M6:M37">IF($C6=$FU$12,7,"")</f>
      </c>
      <c r="N6" s="103">
        <f aca="true" t="shared" si="7" ref="N6:N37">SUM(G6:M6)</f>
        <v>0</v>
      </c>
      <c r="O6" s="103">
        <f aca="true" t="shared" si="8" ref="O6:O37">IF(N6=1,$G$109,"")</f>
      </c>
      <c r="P6" s="103">
        <f aca="true" t="shared" si="9" ref="P6:P37">IF($N6=2,$H$109,"")</f>
      </c>
      <c r="Q6" s="103">
        <f aca="true" t="shared" si="10" ref="Q6:Q37">IF($N6=3,$I$109,"")</f>
      </c>
      <c r="R6" s="103">
        <f aca="true" t="shared" si="11" ref="R6:R37">IF($N6=4,$J$109,"")</f>
      </c>
      <c r="S6" s="103">
        <f aca="true" t="shared" si="12" ref="S6:S37">IF($N6=5,$K$109,"")</f>
      </c>
      <c r="T6" s="103">
        <f aca="true" t="shared" si="13" ref="T6:T37">IF($N6=6,$L$109,"")</f>
      </c>
      <c r="U6" s="103">
        <f aca="true" t="shared" si="14" ref="U6:U37">IF($N6=7,$M$109,"")</f>
      </c>
      <c r="V6" s="114">
        <f aca="true" t="shared" si="15" ref="V6:V37">MAX(O6:U6)</f>
        <v>0</v>
      </c>
      <c r="W6" s="114">
        <f aca="true" t="shared" si="16" ref="W6:W37">IF(F6="inv.",10-V6,V6)</f>
        <v>10</v>
      </c>
      <c r="X6" s="103">
        <f aca="true" t="shared" si="17" ref="X6:AG15">IF($E6=X$5,$W6,"")</f>
        <v>10</v>
      </c>
      <c r="Y6" s="103">
        <f t="shared" si="17"/>
      </c>
      <c r="Z6" s="103">
        <f t="shared" si="17"/>
      </c>
      <c r="AA6" s="103">
        <f t="shared" si="17"/>
      </c>
      <c r="AB6" s="103">
        <f t="shared" si="17"/>
      </c>
      <c r="AC6" s="103">
        <f t="shared" si="17"/>
      </c>
      <c r="AD6" s="103">
        <f t="shared" si="17"/>
      </c>
      <c r="AE6" s="103">
        <f t="shared" si="17"/>
      </c>
      <c r="AF6" s="103">
        <f t="shared" si="17"/>
      </c>
      <c r="AG6" s="103">
        <f t="shared" si="17"/>
      </c>
      <c r="AH6" s="103">
        <f aca="true" t="shared" si="18" ref="AH6:AU15">IF($E6=AH$5,$W6,"")</f>
      </c>
      <c r="AI6" s="103">
        <f t="shared" si="18"/>
      </c>
      <c r="AJ6" s="103">
        <f t="shared" si="18"/>
      </c>
      <c r="AK6" s="103">
        <f t="shared" si="18"/>
      </c>
      <c r="AL6" s="103">
        <f t="shared" si="18"/>
      </c>
      <c r="AM6" s="103">
        <f t="shared" si="18"/>
      </c>
      <c r="AN6" s="103">
        <f t="shared" si="18"/>
      </c>
      <c r="AO6" s="103">
        <f t="shared" si="18"/>
      </c>
      <c r="AP6" s="103">
        <f t="shared" si="18"/>
      </c>
      <c r="AQ6" s="103">
        <f t="shared" si="18"/>
      </c>
      <c r="AR6" s="103">
        <f t="shared" si="18"/>
      </c>
      <c r="AS6" s="103">
        <f t="shared" si="18"/>
      </c>
      <c r="AT6" s="103">
        <f t="shared" si="18"/>
      </c>
      <c r="AU6" s="103">
        <f t="shared" si="18"/>
      </c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103" t="s">
        <v>1</v>
      </c>
      <c r="FV6" s="103"/>
    </row>
    <row r="7" spans="1:178" s="1" customFormat="1" ht="21" customHeight="1">
      <c r="A7" s="74">
        <v>2</v>
      </c>
      <c r="B7" s="75" t="s">
        <v>131</v>
      </c>
      <c r="C7" s="81"/>
      <c r="D7" s="78"/>
      <c r="E7" s="34">
        <v>6</v>
      </c>
      <c r="F7" s="34"/>
      <c r="G7" s="103">
        <f t="shared" si="0"/>
      </c>
      <c r="H7" s="103">
        <f t="shared" si="1"/>
      </c>
      <c r="I7" s="103">
        <f t="shared" si="2"/>
      </c>
      <c r="J7" s="103">
        <f t="shared" si="3"/>
      </c>
      <c r="K7" s="103">
        <f t="shared" si="4"/>
      </c>
      <c r="L7" s="103">
        <f t="shared" si="5"/>
      </c>
      <c r="M7" s="103">
        <f t="shared" si="6"/>
      </c>
      <c r="N7" s="103">
        <f t="shared" si="7"/>
        <v>0</v>
      </c>
      <c r="O7" s="103">
        <f t="shared" si="8"/>
      </c>
      <c r="P7" s="103">
        <f t="shared" si="9"/>
      </c>
      <c r="Q7" s="103">
        <f t="shared" si="10"/>
      </c>
      <c r="R7" s="103">
        <f t="shared" si="11"/>
      </c>
      <c r="S7" s="103">
        <f t="shared" si="12"/>
      </c>
      <c r="T7" s="103">
        <f t="shared" si="13"/>
      </c>
      <c r="U7" s="103">
        <f t="shared" si="14"/>
      </c>
      <c r="V7" s="114">
        <f t="shared" si="15"/>
        <v>0</v>
      </c>
      <c r="W7" s="114">
        <f t="shared" si="16"/>
        <v>0</v>
      </c>
      <c r="X7" s="103">
        <f t="shared" si="17"/>
      </c>
      <c r="Y7" s="103">
        <f t="shared" si="17"/>
      </c>
      <c r="Z7" s="103">
        <f t="shared" si="17"/>
      </c>
      <c r="AA7" s="103">
        <f t="shared" si="17"/>
      </c>
      <c r="AB7" s="103">
        <f t="shared" si="17"/>
      </c>
      <c r="AC7" s="103">
        <f t="shared" si="17"/>
        <v>0</v>
      </c>
      <c r="AD7" s="103">
        <f t="shared" si="17"/>
      </c>
      <c r="AE7" s="103">
        <f t="shared" si="17"/>
      </c>
      <c r="AF7" s="103">
        <f t="shared" si="17"/>
      </c>
      <c r="AG7" s="103">
        <f t="shared" si="17"/>
      </c>
      <c r="AH7" s="103">
        <f t="shared" si="18"/>
      </c>
      <c r="AI7" s="103">
        <f t="shared" si="18"/>
      </c>
      <c r="AJ7" s="103">
        <f t="shared" si="18"/>
      </c>
      <c r="AK7" s="103">
        <f t="shared" si="18"/>
      </c>
      <c r="AL7" s="103">
        <f t="shared" si="18"/>
      </c>
      <c r="AM7" s="103">
        <f t="shared" si="18"/>
      </c>
      <c r="AN7" s="103">
        <f t="shared" si="18"/>
      </c>
      <c r="AO7" s="103">
        <f t="shared" si="18"/>
      </c>
      <c r="AP7" s="103">
        <f t="shared" si="18"/>
      </c>
      <c r="AQ7" s="103">
        <f t="shared" si="18"/>
      </c>
      <c r="AR7" s="103">
        <f t="shared" si="18"/>
      </c>
      <c r="AS7" s="103">
        <f t="shared" si="18"/>
      </c>
      <c r="AT7" s="103">
        <f t="shared" si="18"/>
      </c>
      <c r="AU7" s="103">
        <f t="shared" si="18"/>
      </c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103" t="s">
        <v>2</v>
      </c>
      <c r="FV7" s="103"/>
    </row>
    <row r="8" spans="1:178" s="1" customFormat="1" ht="21" customHeight="1">
      <c r="A8" s="74">
        <v>3</v>
      </c>
      <c r="B8" s="75" t="s">
        <v>75</v>
      </c>
      <c r="C8" s="81"/>
      <c r="D8" s="78"/>
      <c r="E8" s="34">
        <v>9</v>
      </c>
      <c r="F8" s="34"/>
      <c r="G8" s="103">
        <f t="shared" si="0"/>
      </c>
      <c r="H8" s="103">
        <f t="shared" si="1"/>
      </c>
      <c r="I8" s="103">
        <f t="shared" si="2"/>
      </c>
      <c r="J8" s="103">
        <f t="shared" si="3"/>
      </c>
      <c r="K8" s="103">
        <f t="shared" si="4"/>
      </c>
      <c r="L8" s="103">
        <f t="shared" si="5"/>
      </c>
      <c r="M8" s="103">
        <f t="shared" si="6"/>
      </c>
      <c r="N8" s="103">
        <f t="shared" si="7"/>
        <v>0</v>
      </c>
      <c r="O8" s="103">
        <f t="shared" si="8"/>
      </c>
      <c r="P8" s="103">
        <f t="shared" si="9"/>
      </c>
      <c r="Q8" s="103">
        <f t="shared" si="10"/>
      </c>
      <c r="R8" s="103">
        <f t="shared" si="11"/>
      </c>
      <c r="S8" s="103">
        <f t="shared" si="12"/>
      </c>
      <c r="T8" s="103">
        <f t="shared" si="13"/>
      </c>
      <c r="U8" s="103">
        <f t="shared" si="14"/>
      </c>
      <c r="V8" s="114">
        <f t="shared" si="15"/>
        <v>0</v>
      </c>
      <c r="W8" s="114">
        <f t="shared" si="16"/>
        <v>0</v>
      </c>
      <c r="X8" s="103">
        <f t="shared" si="17"/>
      </c>
      <c r="Y8" s="103">
        <f t="shared" si="17"/>
      </c>
      <c r="Z8" s="103">
        <f t="shared" si="17"/>
      </c>
      <c r="AA8" s="103">
        <f t="shared" si="17"/>
      </c>
      <c r="AB8" s="103">
        <f t="shared" si="17"/>
      </c>
      <c r="AC8" s="103">
        <f t="shared" si="17"/>
      </c>
      <c r="AD8" s="103">
        <f t="shared" si="17"/>
      </c>
      <c r="AE8" s="103">
        <f t="shared" si="17"/>
      </c>
      <c r="AF8" s="103">
        <f t="shared" si="17"/>
        <v>0</v>
      </c>
      <c r="AG8" s="103">
        <f t="shared" si="17"/>
      </c>
      <c r="AH8" s="103">
        <f t="shared" si="18"/>
      </c>
      <c r="AI8" s="103">
        <f t="shared" si="18"/>
      </c>
      <c r="AJ8" s="103">
        <f t="shared" si="18"/>
      </c>
      <c r="AK8" s="103">
        <f t="shared" si="18"/>
      </c>
      <c r="AL8" s="103">
        <f t="shared" si="18"/>
      </c>
      <c r="AM8" s="103">
        <f t="shared" si="18"/>
      </c>
      <c r="AN8" s="103">
        <f t="shared" si="18"/>
      </c>
      <c r="AO8" s="103">
        <f t="shared" si="18"/>
      </c>
      <c r="AP8" s="103">
        <f t="shared" si="18"/>
      </c>
      <c r="AQ8" s="103">
        <f t="shared" si="18"/>
      </c>
      <c r="AR8" s="103">
        <f t="shared" si="18"/>
      </c>
      <c r="AS8" s="103">
        <f t="shared" si="18"/>
      </c>
      <c r="AT8" s="103">
        <f t="shared" si="18"/>
      </c>
      <c r="AU8" s="103">
        <f t="shared" si="18"/>
      </c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103" t="s">
        <v>3</v>
      </c>
      <c r="FV8" s="103"/>
    </row>
    <row r="9" spans="1:178" s="1" customFormat="1" ht="21" customHeight="1">
      <c r="A9" s="74">
        <v>4</v>
      </c>
      <c r="B9" s="75" t="s">
        <v>51</v>
      </c>
      <c r="C9" s="81"/>
      <c r="D9" s="78"/>
      <c r="E9" s="34">
        <v>4</v>
      </c>
      <c r="F9" s="34" t="s">
        <v>35</v>
      </c>
      <c r="G9" s="103">
        <f t="shared" si="0"/>
      </c>
      <c r="H9" s="103">
        <f t="shared" si="1"/>
      </c>
      <c r="I9" s="103">
        <f t="shared" si="2"/>
      </c>
      <c r="J9" s="103">
        <f t="shared" si="3"/>
      </c>
      <c r="K9" s="103">
        <f t="shared" si="4"/>
      </c>
      <c r="L9" s="103">
        <f t="shared" si="5"/>
      </c>
      <c r="M9" s="103">
        <f t="shared" si="6"/>
      </c>
      <c r="N9" s="103">
        <f t="shared" si="7"/>
        <v>0</v>
      </c>
      <c r="O9" s="103">
        <f t="shared" si="8"/>
      </c>
      <c r="P9" s="103">
        <f t="shared" si="9"/>
      </c>
      <c r="Q9" s="103">
        <f t="shared" si="10"/>
      </c>
      <c r="R9" s="103">
        <f t="shared" si="11"/>
      </c>
      <c r="S9" s="103">
        <f t="shared" si="12"/>
      </c>
      <c r="T9" s="103">
        <f t="shared" si="13"/>
      </c>
      <c r="U9" s="103">
        <f t="shared" si="14"/>
      </c>
      <c r="V9" s="114">
        <f t="shared" si="15"/>
        <v>0</v>
      </c>
      <c r="W9" s="114">
        <f t="shared" si="16"/>
        <v>10</v>
      </c>
      <c r="X9" s="103">
        <f t="shared" si="17"/>
      </c>
      <c r="Y9" s="103">
        <f t="shared" si="17"/>
      </c>
      <c r="Z9" s="103">
        <f t="shared" si="17"/>
      </c>
      <c r="AA9" s="103">
        <f t="shared" si="17"/>
        <v>10</v>
      </c>
      <c r="AB9" s="103">
        <f t="shared" si="17"/>
      </c>
      <c r="AC9" s="103">
        <f t="shared" si="17"/>
      </c>
      <c r="AD9" s="103">
        <f t="shared" si="17"/>
      </c>
      <c r="AE9" s="103">
        <f t="shared" si="17"/>
      </c>
      <c r="AF9" s="103">
        <f t="shared" si="17"/>
      </c>
      <c r="AG9" s="103">
        <f t="shared" si="17"/>
      </c>
      <c r="AH9" s="103">
        <f t="shared" si="18"/>
      </c>
      <c r="AI9" s="103">
        <f t="shared" si="18"/>
      </c>
      <c r="AJ9" s="103">
        <f t="shared" si="18"/>
      </c>
      <c r="AK9" s="103">
        <f t="shared" si="18"/>
      </c>
      <c r="AL9" s="103">
        <f t="shared" si="18"/>
      </c>
      <c r="AM9" s="103">
        <f t="shared" si="18"/>
      </c>
      <c r="AN9" s="103">
        <f t="shared" si="18"/>
      </c>
      <c r="AO9" s="103">
        <f t="shared" si="18"/>
      </c>
      <c r="AP9" s="103">
        <f t="shared" si="18"/>
      </c>
      <c r="AQ9" s="103">
        <f t="shared" si="18"/>
      </c>
      <c r="AR9" s="103">
        <f t="shared" si="18"/>
      </c>
      <c r="AS9" s="103">
        <f t="shared" si="18"/>
      </c>
      <c r="AT9" s="103">
        <f t="shared" si="18"/>
      </c>
      <c r="AU9" s="103">
        <f t="shared" si="18"/>
      </c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103" t="s">
        <v>4</v>
      </c>
      <c r="FV9" s="103"/>
    </row>
    <row r="10" spans="1:178" s="1" customFormat="1" ht="21" customHeight="1">
      <c r="A10" s="74">
        <v>5</v>
      </c>
      <c r="B10" s="75" t="s">
        <v>141</v>
      </c>
      <c r="C10" s="81"/>
      <c r="D10" s="78"/>
      <c r="E10" s="34">
        <v>14</v>
      </c>
      <c r="F10" s="34" t="s">
        <v>35</v>
      </c>
      <c r="G10" s="103">
        <f t="shared" si="0"/>
      </c>
      <c r="H10" s="103">
        <f t="shared" si="1"/>
      </c>
      <c r="I10" s="103">
        <f t="shared" si="2"/>
      </c>
      <c r="J10" s="103">
        <f t="shared" si="3"/>
      </c>
      <c r="K10" s="103">
        <f t="shared" si="4"/>
      </c>
      <c r="L10" s="103">
        <f t="shared" si="5"/>
      </c>
      <c r="M10" s="103">
        <f t="shared" si="6"/>
      </c>
      <c r="N10" s="103">
        <f t="shared" si="7"/>
        <v>0</v>
      </c>
      <c r="O10" s="103">
        <f t="shared" si="8"/>
      </c>
      <c r="P10" s="103">
        <f t="shared" si="9"/>
      </c>
      <c r="Q10" s="103">
        <f t="shared" si="10"/>
      </c>
      <c r="R10" s="103">
        <f t="shared" si="11"/>
      </c>
      <c r="S10" s="103">
        <f t="shared" si="12"/>
      </c>
      <c r="T10" s="103">
        <f t="shared" si="13"/>
      </c>
      <c r="U10" s="103">
        <f t="shared" si="14"/>
      </c>
      <c r="V10" s="114">
        <f t="shared" si="15"/>
        <v>0</v>
      </c>
      <c r="W10" s="114">
        <f t="shared" si="16"/>
        <v>10</v>
      </c>
      <c r="X10" s="103">
        <f t="shared" si="17"/>
      </c>
      <c r="Y10" s="103">
        <f t="shared" si="17"/>
      </c>
      <c r="Z10" s="103">
        <f t="shared" si="17"/>
      </c>
      <c r="AA10" s="103">
        <f t="shared" si="17"/>
      </c>
      <c r="AB10" s="103">
        <f t="shared" si="17"/>
      </c>
      <c r="AC10" s="103">
        <f t="shared" si="17"/>
      </c>
      <c r="AD10" s="103">
        <f t="shared" si="17"/>
      </c>
      <c r="AE10" s="103">
        <f t="shared" si="17"/>
      </c>
      <c r="AF10" s="103">
        <f t="shared" si="17"/>
      </c>
      <c r="AG10" s="103">
        <f t="shared" si="17"/>
      </c>
      <c r="AH10" s="103">
        <f t="shared" si="18"/>
      </c>
      <c r="AI10" s="103">
        <f t="shared" si="18"/>
      </c>
      <c r="AJ10" s="103">
        <f t="shared" si="18"/>
      </c>
      <c r="AK10" s="103">
        <f t="shared" si="18"/>
        <v>10</v>
      </c>
      <c r="AL10" s="103">
        <f t="shared" si="18"/>
      </c>
      <c r="AM10" s="103">
        <f t="shared" si="18"/>
      </c>
      <c r="AN10" s="103">
        <f t="shared" si="18"/>
      </c>
      <c r="AO10" s="103">
        <f t="shared" si="18"/>
      </c>
      <c r="AP10" s="103">
        <f t="shared" si="18"/>
      </c>
      <c r="AQ10" s="103">
        <f t="shared" si="18"/>
      </c>
      <c r="AR10" s="103">
        <f t="shared" si="18"/>
      </c>
      <c r="AS10" s="103">
        <f t="shared" si="18"/>
      </c>
      <c r="AT10" s="103">
        <f t="shared" si="18"/>
      </c>
      <c r="AU10" s="103">
        <f t="shared" si="18"/>
      </c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103" t="s">
        <v>5</v>
      </c>
      <c r="FV10" s="103"/>
    </row>
    <row r="11" spans="1:178" s="1" customFormat="1" ht="21" customHeight="1">
      <c r="A11" s="74">
        <v>6</v>
      </c>
      <c r="B11" s="75" t="s">
        <v>137</v>
      </c>
      <c r="C11" s="81"/>
      <c r="D11" s="78"/>
      <c r="E11" s="34">
        <v>10</v>
      </c>
      <c r="F11" s="34" t="s">
        <v>35</v>
      </c>
      <c r="G11" s="103">
        <f t="shared" si="0"/>
      </c>
      <c r="H11" s="103">
        <f t="shared" si="1"/>
      </c>
      <c r="I11" s="103">
        <f t="shared" si="2"/>
      </c>
      <c r="J11" s="103">
        <f t="shared" si="3"/>
      </c>
      <c r="K11" s="103">
        <f t="shared" si="4"/>
      </c>
      <c r="L11" s="103">
        <f t="shared" si="5"/>
      </c>
      <c r="M11" s="103">
        <f t="shared" si="6"/>
      </c>
      <c r="N11" s="103">
        <f t="shared" si="7"/>
        <v>0</v>
      </c>
      <c r="O11" s="103">
        <f t="shared" si="8"/>
      </c>
      <c r="P11" s="103">
        <f t="shared" si="9"/>
      </c>
      <c r="Q11" s="103">
        <f t="shared" si="10"/>
      </c>
      <c r="R11" s="103">
        <f t="shared" si="11"/>
      </c>
      <c r="S11" s="103">
        <f t="shared" si="12"/>
      </c>
      <c r="T11" s="103">
        <f t="shared" si="13"/>
      </c>
      <c r="U11" s="103">
        <f t="shared" si="14"/>
      </c>
      <c r="V11" s="114">
        <f t="shared" si="15"/>
        <v>0</v>
      </c>
      <c r="W11" s="114">
        <f t="shared" si="16"/>
        <v>10</v>
      </c>
      <c r="X11" s="103">
        <f t="shared" si="17"/>
      </c>
      <c r="Y11" s="103">
        <f t="shared" si="17"/>
      </c>
      <c r="Z11" s="103">
        <f t="shared" si="17"/>
      </c>
      <c r="AA11" s="103">
        <f t="shared" si="17"/>
      </c>
      <c r="AB11" s="103">
        <f t="shared" si="17"/>
      </c>
      <c r="AC11" s="103">
        <f t="shared" si="17"/>
      </c>
      <c r="AD11" s="103">
        <f t="shared" si="17"/>
      </c>
      <c r="AE11" s="103">
        <f t="shared" si="17"/>
      </c>
      <c r="AF11" s="103">
        <f t="shared" si="17"/>
      </c>
      <c r="AG11" s="103">
        <f t="shared" si="17"/>
        <v>10</v>
      </c>
      <c r="AH11" s="103">
        <f t="shared" si="18"/>
      </c>
      <c r="AI11" s="103">
        <f t="shared" si="18"/>
      </c>
      <c r="AJ11" s="103">
        <f t="shared" si="18"/>
      </c>
      <c r="AK11" s="103">
        <f t="shared" si="18"/>
      </c>
      <c r="AL11" s="103">
        <f t="shared" si="18"/>
      </c>
      <c r="AM11" s="103">
        <f t="shared" si="18"/>
      </c>
      <c r="AN11" s="103">
        <f t="shared" si="18"/>
      </c>
      <c r="AO11" s="103">
        <f t="shared" si="18"/>
      </c>
      <c r="AP11" s="103">
        <f t="shared" si="18"/>
      </c>
      <c r="AQ11" s="103">
        <f t="shared" si="18"/>
      </c>
      <c r="AR11" s="103">
        <f t="shared" si="18"/>
      </c>
      <c r="AS11" s="103">
        <f t="shared" si="18"/>
      </c>
      <c r="AT11" s="103">
        <f t="shared" si="18"/>
      </c>
      <c r="AU11" s="103">
        <f t="shared" si="18"/>
      </c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103" t="s">
        <v>6</v>
      </c>
      <c r="FV11" s="103"/>
    </row>
    <row r="12" spans="1:178" s="1" customFormat="1" ht="21" customHeight="1">
      <c r="A12" s="74">
        <v>7</v>
      </c>
      <c r="B12" s="75" t="s">
        <v>72</v>
      </c>
      <c r="C12" s="81"/>
      <c r="D12" s="78"/>
      <c r="E12" s="34">
        <v>8</v>
      </c>
      <c r="F12" s="34"/>
      <c r="G12" s="103">
        <f t="shared" si="0"/>
      </c>
      <c r="H12" s="103">
        <f t="shared" si="1"/>
      </c>
      <c r="I12" s="103">
        <f t="shared" si="2"/>
      </c>
      <c r="J12" s="103">
        <f t="shared" si="3"/>
      </c>
      <c r="K12" s="103">
        <f t="shared" si="4"/>
      </c>
      <c r="L12" s="103">
        <f t="shared" si="5"/>
      </c>
      <c r="M12" s="103">
        <f t="shared" si="6"/>
      </c>
      <c r="N12" s="103">
        <f t="shared" si="7"/>
        <v>0</v>
      </c>
      <c r="O12" s="103">
        <f t="shared" si="8"/>
      </c>
      <c r="P12" s="103">
        <f t="shared" si="9"/>
      </c>
      <c r="Q12" s="103">
        <f t="shared" si="10"/>
      </c>
      <c r="R12" s="103">
        <f t="shared" si="11"/>
      </c>
      <c r="S12" s="103">
        <f t="shared" si="12"/>
      </c>
      <c r="T12" s="103">
        <f t="shared" si="13"/>
      </c>
      <c r="U12" s="103">
        <f t="shared" si="14"/>
      </c>
      <c r="V12" s="114">
        <f t="shared" si="15"/>
        <v>0</v>
      </c>
      <c r="W12" s="114">
        <f t="shared" si="16"/>
        <v>0</v>
      </c>
      <c r="X12" s="103">
        <f t="shared" si="17"/>
      </c>
      <c r="Y12" s="103">
        <f t="shared" si="17"/>
      </c>
      <c r="Z12" s="103">
        <f t="shared" si="17"/>
      </c>
      <c r="AA12" s="103">
        <f t="shared" si="17"/>
      </c>
      <c r="AB12" s="103">
        <f t="shared" si="17"/>
      </c>
      <c r="AC12" s="103">
        <f t="shared" si="17"/>
      </c>
      <c r="AD12" s="103">
        <f t="shared" si="17"/>
      </c>
      <c r="AE12" s="103">
        <f t="shared" si="17"/>
        <v>0</v>
      </c>
      <c r="AF12" s="103">
        <f t="shared" si="17"/>
      </c>
      <c r="AG12" s="103">
        <f t="shared" si="17"/>
      </c>
      <c r="AH12" s="103">
        <f t="shared" si="18"/>
      </c>
      <c r="AI12" s="103">
        <f t="shared" si="18"/>
      </c>
      <c r="AJ12" s="103">
        <f t="shared" si="18"/>
      </c>
      <c r="AK12" s="103">
        <f t="shared" si="18"/>
      </c>
      <c r="AL12" s="103">
        <f t="shared" si="18"/>
      </c>
      <c r="AM12" s="103">
        <f t="shared" si="18"/>
      </c>
      <c r="AN12" s="103">
        <f t="shared" si="18"/>
      </c>
      <c r="AO12" s="103">
        <f t="shared" si="18"/>
      </c>
      <c r="AP12" s="103">
        <f t="shared" si="18"/>
      </c>
      <c r="AQ12" s="103">
        <f t="shared" si="18"/>
      </c>
      <c r="AR12" s="103">
        <f t="shared" si="18"/>
      </c>
      <c r="AS12" s="103">
        <f t="shared" si="18"/>
      </c>
      <c r="AT12" s="103">
        <f t="shared" si="18"/>
      </c>
      <c r="AU12" s="103">
        <f t="shared" si="18"/>
      </c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103" t="s">
        <v>7</v>
      </c>
      <c r="FV12" s="103"/>
    </row>
    <row r="13" spans="1:178" s="1" customFormat="1" ht="21" customHeight="1">
      <c r="A13" s="74">
        <v>8</v>
      </c>
      <c r="B13" s="75" t="s">
        <v>181</v>
      </c>
      <c r="C13" s="81"/>
      <c r="D13" s="78"/>
      <c r="E13" s="34">
        <v>17</v>
      </c>
      <c r="F13" s="34" t="s">
        <v>35</v>
      </c>
      <c r="G13" s="103">
        <f t="shared" si="0"/>
      </c>
      <c r="H13" s="103">
        <f t="shared" si="1"/>
      </c>
      <c r="I13" s="103">
        <f t="shared" si="2"/>
      </c>
      <c r="J13" s="103">
        <f t="shared" si="3"/>
      </c>
      <c r="K13" s="103">
        <f t="shared" si="4"/>
      </c>
      <c r="L13" s="103">
        <f t="shared" si="5"/>
      </c>
      <c r="M13" s="103">
        <f t="shared" si="6"/>
      </c>
      <c r="N13" s="103">
        <f t="shared" si="7"/>
        <v>0</v>
      </c>
      <c r="O13" s="103">
        <f t="shared" si="8"/>
      </c>
      <c r="P13" s="103">
        <f t="shared" si="9"/>
      </c>
      <c r="Q13" s="103">
        <f t="shared" si="10"/>
      </c>
      <c r="R13" s="103">
        <f t="shared" si="11"/>
      </c>
      <c r="S13" s="103">
        <f t="shared" si="12"/>
      </c>
      <c r="T13" s="103">
        <f t="shared" si="13"/>
      </c>
      <c r="U13" s="103">
        <f t="shared" si="14"/>
      </c>
      <c r="V13" s="114">
        <f t="shared" si="15"/>
        <v>0</v>
      </c>
      <c r="W13" s="114">
        <f t="shared" si="16"/>
        <v>10</v>
      </c>
      <c r="X13" s="103">
        <f t="shared" si="17"/>
      </c>
      <c r="Y13" s="103">
        <f t="shared" si="17"/>
      </c>
      <c r="Z13" s="103">
        <f t="shared" si="17"/>
      </c>
      <c r="AA13" s="103">
        <f t="shared" si="17"/>
      </c>
      <c r="AB13" s="103">
        <f t="shared" si="17"/>
      </c>
      <c r="AC13" s="103">
        <f t="shared" si="17"/>
      </c>
      <c r="AD13" s="103">
        <f t="shared" si="17"/>
      </c>
      <c r="AE13" s="103">
        <f t="shared" si="17"/>
      </c>
      <c r="AF13" s="103">
        <f t="shared" si="17"/>
      </c>
      <c r="AG13" s="103">
        <f t="shared" si="17"/>
      </c>
      <c r="AH13" s="103">
        <f t="shared" si="18"/>
      </c>
      <c r="AI13" s="103">
        <f t="shared" si="18"/>
      </c>
      <c r="AJ13" s="103">
        <f t="shared" si="18"/>
      </c>
      <c r="AK13" s="103">
        <f t="shared" si="18"/>
      </c>
      <c r="AL13" s="103">
        <f t="shared" si="18"/>
      </c>
      <c r="AM13" s="103">
        <f t="shared" si="18"/>
      </c>
      <c r="AN13" s="103">
        <f t="shared" si="18"/>
        <v>10</v>
      </c>
      <c r="AO13" s="103">
        <f t="shared" si="18"/>
      </c>
      <c r="AP13" s="103">
        <f t="shared" si="18"/>
      </c>
      <c r="AQ13" s="103">
        <f t="shared" si="18"/>
      </c>
      <c r="AR13" s="103">
        <f t="shared" si="18"/>
      </c>
      <c r="AS13" s="103">
        <f t="shared" si="18"/>
      </c>
      <c r="AT13" s="103">
        <f t="shared" si="18"/>
      </c>
      <c r="AU13" s="103">
        <f t="shared" si="18"/>
      </c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2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115"/>
      <c r="FV13" s="103"/>
    </row>
    <row r="14" spans="1:178" s="1" customFormat="1" ht="21" customHeight="1">
      <c r="A14" s="74">
        <v>9</v>
      </c>
      <c r="B14" s="75" t="s">
        <v>82</v>
      </c>
      <c r="C14" s="81"/>
      <c r="D14" s="78"/>
      <c r="E14" s="34">
        <v>22</v>
      </c>
      <c r="F14" s="34" t="s">
        <v>35</v>
      </c>
      <c r="G14" s="103">
        <f t="shared" si="0"/>
      </c>
      <c r="H14" s="103">
        <f t="shared" si="1"/>
      </c>
      <c r="I14" s="103">
        <f t="shared" si="2"/>
      </c>
      <c r="J14" s="103">
        <f t="shared" si="3"/>
      </c>
      <c r="K14" s="103">
        <f t="shared" si="4"/>
      </c>
      <c r="L14" s="103">
        <f t="shared" si="5"/>
      </c>
      <c r="M14" s="103">
        <f t="shared" si="6"/>
      </c>
      <c r="N14" s="103">
        <f t="shared" si="7"/>
        <v>0</v>
      </c>
      <c r="O14" s="103">
        <f t="shared" si="8"/>
      </c>
      <c r="P14" s="103">
        <f t="shared" si="9"/>
      </c>
      <c r="Q14" s="103">
        <f t="shared" si="10"/>
      </c>
      <c r="R14" s="103">
        <f t="shared" si="11"/>
      </c>
      <c r="S14" s="103">
        <f t="shared" si="12"/>
      </c>
      <c r="T14" s="103">
        <f t="shared" si="13"/>
      </c>
      <c r="U14" s="103">
        <f t="shared" si="14"/>
      </c>
      <c r="V14" s="114">
        <f t="shared" si="15"/>
        <v>0</v>
      </c>
      <c r="W14" s="114">
        <f t="shared" si="16"/>
        <v>10</v>
      </c>
      <c r="X14" s="103">
        <f t="shared" si="17"/>
      </c>
      <c r="Y14" s="103">
        <f t="shared" si="17"/>
      </c>
      <c r="Z14" s="103">
        <f t="shared" si="17"/>
      </c>
      <c r="AA14" s="103">
        <f t="shared" si="17"/>
      </c>
      <c r="AB14" s="103">
        <f t="shared" si="17"/>
      </c>
      <c r="AC14" s="103">
        <f t="shared" si="17"/>
      </c>
      <c r="AD14" s="103">
        <f t="shared" si="17"/>
      </c>
      <c r="AE14" s="103">
        <f t="shared" si="17"/>
      </c>
      <c r="AF14" s="103">
        <f t="shared" si="17"/>
      </c>
      <c r="AG14" s="103">
        <f t="shared" si="17"/>
      </c>
      <c r="AH14" s="103">
        <f t="shared" si="18"/>
      </c>
      <c r="AI14" s="103">
        <f t="shared" si="18"/>
      </c>
      <c r="AJ14" s="103">
        <f t="shared" si="18"/>
      </c>
      <c r="AK14" s="103">
        <f t="shared" si="18"/>
      </c>
      <c r="AL14" s="103">
        <f t="shared" si="18"/>
      </c>
      <c r="AM14" s="103">
        <f t="shared" si="18"/>
      </c>
      <c r="AN14" s="103">
        <f t="shared" si="18"/>
      </c>
      <c r="AO14" s="103">
        <f t="shared" si="18"/>
      </c>
      <c r="AP14" s="103">
        <f t="shared" si="18"/>
      </c>
      <c r="AQ14" s="103">
        <f t="shared" si="18"/>
      </c>
      <c r="AR14" s="103">
        <f t="shared" si="18"/>
      </c>
      <c r="AS14" s="103">
        <f t="shared" si="18"/>
        <v>10</v>
      </c>
      <c r="AT14" s="103">
        <f t="shared" si="18"/>
      </c>
      <c r="AU14" s="103">
        <f t="shared" si="18"/>
      </c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103" t="s">
        <v>35</v>
      </c>
      <c r="FV14" s="103"/>
    </row>
    <row r="15" spans="1:178" s="1" customFormat="1" ht="21" customHeight="1">
      <c r="A15" s="74">
        <v>10</v>
      </c>
      <c r="B15" s="75" t="s">
        <v>104</v>
      </c>
      <c r="C15" s="81"/>
      <c r="D15" s="78"/>
      <c r="E15" s="34">
        <v>19</v>
      </c>
      <c r="F15" s="34" t="s">
        <v>35</v>
      </c>
      <c r="G15" s="103">
        <f t="shared" si="0"/>
      </c>
      <c r="H15" s="103">
        <f t="shared" si="1"/>
      </c>
      <c r="I15" s="103">
        <f t="shared" si="2"/>
      </c>
      <c r="J15" s="103">
        <f t="shared" si="3"/>
      </c>
      <c r="K15" s="103">
        <f t="shared" si="4"/>
      </c>
      <c r="L15" s="103">
        <f t="shared" si="5"/>
      </c>
      <c r="M15" s="103">
        <f t="shared" si="6"/>
      </c>
      <c r="N15" s="103">
        <f t="shared" si="7"/>
        <v>0</v>
      </c>
      <c r="O15" s="103">
        <f t="shared" si="8"/>
      </c>
      <c r="P15" s="103">
        <f t="shared" si="9"/>
      </c>
      <c r="Q15" s="103">
        <f t="shared" si="10"/>
      </c>
      <c r="R15" s="103">
        <f t="shared" si="11"/>
      </c>
      <c r="S15" s="103">
        <f t="shared" si="12"/>
      </c>
      <c r="T15" s="103">
        <f t="shared" si="13"/>
      </c>
      <c r="U15" s="103">
        <f t="shared" si="14"/>
      </c>
      <c r="V15" s="114">
        <f t="shared" si="15"/>
        <v>0</v>
      </c>
      <c r="W15" s="114">
        <f t="shared" si="16"/>
        <v>10</v>
      </c>
      <c r="X15" s="103">
        <f t="shared" si="17"/>
      </c>
      <c r="Y15" s="103">
        <f t="shared" si="17"/>
      </c>
      <c r="Z15" s="103">
        <f t="shared" si="17"/>
      </c>
      <c r="AA15" s="103">
        <f t="shared" si="17"/>
      </c>
      <c r="AB15" s="103">
        <f t="shared" si="17"/>
      </c>
      <c r="AC15" s="103">
        <f t="shared" si="17"/>
      </c>
      <c r="AD15" s="103">
        <f t="shared" si="17"/>
      </c>
      <c r="AE15" s="103">
        <f t="shared" si="17"/>
      </c>
      <c r="AF15" s="103">
        <f t="shared" si="17"/>
      </c>
      <c r="AG15" s="103">
        <f t="shared" si="17"/>
      </c>
      <c r="AH15" s="103">
        <f t="shared" si="18"/>
      </c>
      <c r="AI15" s="103">
        <f t="shared" si="18"/>
      </c>
      <c r="AJ15" s="103">
        <f t="shared" si="18"/>
      </c>
      <c r="AK15" s="103">
        <f t="shared" si="18"/>
      </c>
      <c r="AL15" s="103">
        <f t="shared" si="18"/>
      </c>
      <c r="AM15" s="103">
        <f t="shared" si="18"/>
      </c>
      <c r="AN15" s="103">
        <f t="shared" si="18"/>
      </c>
      <c r="AO15" s="103">
        <f t="shared" si="18"/>
      </c>
      <c r="AP15" s="103">
        <f t="shared" si="18"/>
        <v>10</v>
      </c>
      <c r="AQ15" s="103">
        <f t="shared" si="18"/>
      </c>
      <c r="AR15" s="103">
        <f t="shared" si="18"/>
      </c>
      <c r="AS15" s="103">
        <f t="shared" si="18"/>
      </c>
      <c r="AT15" s="103">
        <f t="shared" si="18"/>
      </c>
      <c r="AU15" s="103">
        <f t="shared" si="18"/>
      </c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103"/>
    </row>
    <row r="16" spans="1:178" s="1" customFormat="1" ht="21" customHeight="1">
      <c r="A16" s="74">
        <v>11</v>
      </c>
      <c r="B16" s="75" t="s">
        <v>152</v>
      </c>
      <c r="C16" s="81"/>
      <c r="D16" s="78"/>
      <c r="E16" s="34">
        <v>24</v>
      </c>
      <c r="F16" s="34" t="s">
        <v>35</v>
      </c>
      <c r="G16" s="103">
        <f t="shared" si="0"/>
      </c>
      <c r="H16" s="103">
        <f t="shared" si="1"/>
      </c>
      <c r="I16" s="103">
        <f t="shared" si="2"/>
      </c>
      <c r="J16" s="103">
        <f t="shared" si="3"/>
      </c>
      <c r="K16" s="103">
        <f t="shared" si="4"/>
      </c>
      <c r="L16" s="103">
        <f t="shared" si="5"/>
      </c>
      <c r="M16" s="103">
        <f t="shared" si="6"/>
      </c>
      <c r="N16" s="103">
        <f t="shared" si="7"/>
        <v>0</v>
      </c>
      <c r="O16" s="103">
        <f t="shared" si="8"/>
      </c>
      <c r="P16" s="103">
        <f t="shared" si="9"/>
      </c>
      <c r="Q16" s="103">
        <f t="shared" si="10"/>
      </c>
      <c r="R16" s="103">
        <f t="shared" si="11"/>
      </c>
      <c r="S16" s="103">
        <f t="shared" si="12"/>
      </c>
      <c r="T16" s="103">
        <f t="shared" si="13"/>
      </c>
      <c r="U16" s="103">
        <f t="shared" si="14"/>
      </c>
      <c r="V16" s="114">
        <f t="shared" si="15"/>
        <v>0</v>
      </c>
      <c r="W16" s="114">
        <f t="shared" si="16"/>
        <v>10</v>
      </c>
      <c r="X16" s="103">
        <f aca="true" t="shared" si="19" ref="X16:AG25">IF($E16=X$5,$W16,"")</f>
      </c>
      <c r="Y16" s="103">
        <f t="shared" si="19"/>
      </c>
      <c r="Z16" s="103">
        <f t="shared" si="19"/>
      </c>
      <c r="AA16" s="103">
        <f t="shared" si="19"/>
      </c>
      <c r="AB16" s="103">
        <f t="shared" si="19"/>
      </c>
      <c r="AC16" s="103">
        <f t="shared" si="19"/>
      </c>
      <c r="AD16" s="103">
        <f t="shared" si="19"/>
      </c>
      <c r="AE16" s="103">
        <f t="shared" si="19"/>
      </c>
      <c r="AF16" s="103">
        <f t="shared" si="19"/>
      </c>
      <c r="AG16" s="103">
        <f t="shared" si="19"/>
      </c>
      <c r="AH16" s="103">
        <f aca="true" t="shared" si="20" ref="AH16:AU25">IF($E16=AH$5,$W16,"")</f>
      </c>
      <c r="AI16" s="103">
        <f t="shared" si="20"/>
      </c>
      <c r="AJ16" s="103">
        <f t="shared" si="20"/>
      </c>
      <c r="AK16" s="103">
        <f t="shared" si="20"/>
      </c>
      <c r="AL16" s="103">
        <f t="shared" si="20"/>
      </c>
      <c r="AM16" s="103">
        <f t="shared" si="20"/>
      </c>
      <c r="AN16" s="103">
        <f t="shared" si="20"/>
      </c>
      <c r="AO16" s="103">
        <f t="shared" si="20"/>
      </c>
      <c r="AP16" s="103">
        <f t="shared" si="20"/>
      </c>
      <c r="AQ16" s="103">
        <f t="shared" si="20"/>
      </c>
      <c r="AR16" s="103">
        <f t="shared" si="20"/>
      </c>
      <c r="AS16" s="103">
        <f t="shared" si="20"/>
      </c>
      <c r="AT16" s="103">
        <f t="shared" si="20"/>
      </c>
      <c r="AU16" s="103">
        <f t="shared" si="20"/>
        <v>10</v>
      </c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</row>
    <row r="17" spans="1:178" s="1" customFormat="1" ht="21" customHeight="1">
      <c r="A17" s="74">
        <v>12</v>
      </c>
      <c r="B17" s="75" t="s">
        <v>58</v>
      </c>
      <c r="C17" s="81"/>
      <c r="D17" s="78"/>
      <c r="E17" s="34">
        <v>20</v>
      </c>
      <c r="F17" s="34" t="s">
        <v>35</v>
      </c>
      <c r="G17" s="103">
        <f t="shared" si="0"/>
      </c>
      <c r="H17" s="103">
        <f t="shared" si="1"/>
      </c>
      <c r="I17" s="103">
        <f t="shared" si="2"/>
      </c>
      <c r="J17" s="103">
        <f t="shared" si="3"/>
      </c>
      <c r="K17" s="103">
        <f t="shared" si="4"/>
      </c>
      <c r="L17" s="103">
        <f t="shared" si="5"/>
      </c>
      <c r="M17" s="103">
        <f t="shared" si="6"/>
      </c>
      <c r="N17" s="103">
        <f t="shared" si="7"/>
        <v>0</v>
      </c>
      <c r="O17" s="103">
        <f t="shared" si="8"/>
      </c>
      <c r="P17" s="103">
        <f t="shared" si="9"/>
      </c>
      <c r="Q17" s="103">
        <f t="shared" si="10"/>
      </c>
      <c r="R17" s="103">
        <f t="shared" si="11"/>
      </c>
      <c r="S17" s="103">
        <f t="shared" si="12"/>
      </c>
      <c r="T17" s="103">
        <f t="shared" si="13"/>
      </c>
      <c r="U17" s="103">
        <f t="shared" si="14"/>
      </c>
      <c r="V17" s="114">
        <f t="shared" si="15"/>
        <v>0</v>
      </c>
      <c r="W17" s="114">
        <f t="shared" si="16"/>
        <v>10</v>
      </c>
      <c r="X17" s="103">
        <f t="shared" si="19"/>
      </c>
      <c r="Y17" s="103">
        <f t="shared" si="19"/>
      </c>
      <c r="Z17" s="103">
        <f t="shared" si="19"/>
      </c>
      <c r="AA17" s="103">
        <f t="shared" si="19"/>
      </c>
      <c r="AB17" s="103">
        <f t="shared" si="19"/>
      </c>
      <c r="AC17" s="103">
        <f t="shared" si="19"/>
      </c>
      <c r="AD17" s="103">
        <f t="shared" si="19"/>
      </c>
      <c r="AE17" s="103">
        <f t="shared" si="19"/>
      </c>
      <c r="AF17" s="103">
        <f t="shared" si="19"/>
      </c>
      <c r="AG17" s="103">
        <f t="shared" si="19"/>
      </c>
      <c r="AH17" s="103">
        <f t="shared" si="20"/>
      </c>
      <c r="AI17" s="103">
        <f t="shared" si="20"/>
      </c>
      <c r="AJ17" s="103">
        <f t="shared" si="20"/>
      </c>
      <c r="AK17" s="103">
        <f t="shared" si="20"/>
      </c>
      <c r="AL17" s="103">
        <f t="shared" si="20"/>
      </c>
      <c r="AM17" s="103">
        <f t="shared" si="20"/>
      </c>
      <c r="AN17" s="103">
        <f t="shared" si="20"/>
      </c>
      <c r="AO17" s="103">
        <f t="shared" si="20"/>
      </c>
      <c r="AP17" s="103">
        <f t="shared" si="20"/>
      </c>
      <c r="AQ17" s="103">
        <f t="shared" si="20"/>
        <v>10</v>
      </c>
      <c r="AR17" s="103">
        <f t="shared" si="20"/>
      </c>
      <c r="AS17" s="103">
        <f t="shared" si="20"/>
      </c>
      <c r="AT17" s="103">
        <f t="shared" si="20"/>
      </c>
      <c r="AU17" s="103">
        <f t="shared" si="20"/>
      </c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</row>
    <row r="18" spans="1:178" s="1" customFormat="1" ht="21" customHeight="1">
      <c r="A18" s="74">
        <v>13</v>
      </c>
      <c r="B18" s="75" t="s">
        <v>143</v>
      </c>
      <c r="C18" s="81"/>
      <c r="D18" s="78"/>
      <c r="E18" s="34">
        <v>16</v>
      </c>
      <c r="F18" s="34"/>
      <c r="G18" s="103">
        <f t="shared" si="0"/>
      </c>
      <c r="H18" s="103">
        <f t="shared" si="1"/>
      </c>
      <c r="I18" s="103">
        <f t="shared" si="2"/>
      </c>
      <c r="J18" s="103">
        <f t="shared" si="3"/>
      </c>
      <c r="K18" s="103">
        <f t="shared" si="4"/>
      </c>
      <c r="L18" s="103">
        <f t="shared" si="5"/>
      </c>
      <c r="M18" s="103">
        <f t="shared" si="6"/>
      </c>
      <c r="N18" s="103">
        <f t="shared" si="7"/>
        <v>0</v>
      </c>
      <c r="O18" s="103">
        <f t="shared" si="8"/>
      </c>
      <c r="P18" s="103">
        <f t="shared" si="9"/>
      </c>
      <c r="Q18" s="103">
        <f t="shared" si="10"/>
      </c>
      <c r="R18" s="103">
        <f t="shared" si="11"/>
      </c>
      <c r="S18" s="103">
        <f t="shared" si="12"/>
      </c>
      <c r="T18" s="103">
        <f t="shared" si="13"/>
      </c>
      <c r="U18" s="103">
        <f t="shared" si="14"/>
      </c>
      <c r="V18" s="114">
        <f t="shared" si="15"/>
        <v>0</v>
      </c>
      <c r="W18" s="114">
        <f t="shared" si="16"/>
        <v>0</v>
      </c>
      <c r="X18" s="103">
        <f t="shared" si="19"/>
      </c>
      <c r="Y18" s="103">
        <f t="shared" si="19"/>
      </c>
      <c r="Z18" s="103">
        <f t="shared" si="19"/>
      </c>
      <c r="AA18" s="103">
        <f t="shared" si="19"/>
      </c>
      <c r="AB18" s="103">
        <f t="shared" si="19"/>
      </c>
      <c r="AC18" s="103">
        <f t="shared" si="19"/>
      </c>
      <c r="AD18" s="103">
        <f t="shared" si="19"/>
      </c>
      <c r="AE18" s="103">
        <f t="shared" si="19"/>
      </c>
      <c r="AF18" s="103">
        <f t="shared" si="19"/>
      </c>
      <c r="AG18" s="103">
        <f t="shared" si="19"/>
      </c>
      <c r="AH18" s="103">
        <f t="shared" si="20"/>
      </c>
      <c r="AI18" s="103">
        <f t="shared" si="20"/>
      </c>
      <c r="AJ18" s="103">
        <f t="shared" si="20"/>
      </c>
      <c r="AK18" s="103">
        <f t="shared" si="20"/>
      </c>
      <c r="AL18" s="103">
        <f t="shared" si="20"/>
      </c>
      <c r="AM18" s="103">
        <f t="shared" si="20"/>
        <v>0</v>
      </c>
      <c r="AN18" s="103">
        <f t="shared" si="20"/>
      </c>
      <c r="AO18" s="103">
        <f t="shared" si="20"/>
      </c>
      <c r="AP18" s="103">
        <f t="shared" si="20"/>
      </c>
      <c r="AQ18" s="103">
        <f t="shared" si="20"/>
      </c>
      <c r="AR18" s="103">
        <f t="shared" si="20"/>
      </c>
      <c r="AS18" s="103">
        <f t="shared" si="20"/>
      </c>
      <c r="AT18" s="103">
        <f t="shared" si="20"/>
      </c>
      <c r="AU18" s="103">
        <f t="shared" si="20"/>
      </c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</row>
    <row r="19" spans="1:178" s="1" customFormat="1" ht="21" customHeight="1">
      <c r="A19" s="74">
        <v>14</v>
      </c>
      <c r="B19" s="75" t="s">
        <v>64</v>
      </c>
      <c r="C19" s="81"/>
      <c r="D19" s="78"/>
      <c r="E19" s="34">
        <v>12</v>
      </c>
      <c r="F19" s="34"/>
      <c r="G19" s="103">
        <f t="shared" si="0"/>
      </c>
      <c r="H19" s="103">
        <f t="shared" si="1"/>
      </c>
      <c r="I19" s="103">
        <f t="shared" si="2"/>
      </c>
      <c r="J19" s="103">
        <f t="shared" si="3"/>
      </c>
      <c r="K19" s="103">
        <f t="shared" si="4"/>
      </c>
      <c r="L19" s="103">
        <f t="shared" si="5"/>
      </c>
      <c r="M19" s="103">
        <f t="shared" si="6"/>
      </c>
      <c r="N19" s="103">
        <f t="shared" si="7"/>
        <v>0</v>
      </c>
      <c r="O19" s="103">
        <f t="shared" si="8"/>
      </c>
      <c r="P19" s="103">
        <f t="shared" si="9"/>
      </c>
      <c r="Q19" s="103">
        <f t="shared" si="10"/>
      </c>
      <c r="R19" s="103">
        <f t="shared" si="11"/>
      </c>
      <c r="S19" s="103">
        <f t="shared" si="12"/>
      </c>
      <c r="T19" s="103">
        <f t="shared" si="13"/>
      </c>
      <c r="U19" s="103">
        <f t="shared" si="14"/>
      </c>
      <c r="V19" s="114">
        <f t="shared" si="15"/>
        <v>0</v>
      </c>
      <c r="W19" s="114">
        <f t="shared" si="16"/>
        <v>0</v>
      </c>
      <c r="X19" s="103">
        <f t="shared" si="19"/>
      </c>
      <c r="Y19" s="103">
        <f t="shared" si="19"/>
      </c>
      <c r="Z19" s="103">
        <f t="shared" si="19"/>
      </c>
      <c r="AA19" s="103">
        <f t="shared" si="19"/>
      </c>
      <c r="AB19" s="103">
        <f t="shared" si="19"/>
      </c>
      <c r="AC19" s="103">
        <f t="shared" si="19"/>
      </c>
      <c r="AD19" s="103">
        <f t="shared" si="19"/>
      </c>
      <c r="AE19" s="103">
        <f t="shared" si="19"/>
      </c>
      <c r="AF19" s="103">
        <f t="shared" si="19"/>
      </c>
      <c r="AG19" s="103">
        <f t="shared" si="19"/>
      </c>
      <c r="AH19" s="103">
        <f t="shared" si="20"/>
      </c>
      <c r="AI19" s="103">
        <f t="shared" si="20"/>
        <v>0</v>
      </c>
      <c r="AJ19" s="103">
        <f t="shared" si="20"/>
      </c>
      <c r="AK19" s="103">
        <f t="shared" si="20"/>
      </c>
      <c r="AL19" s="103">
        <f t="shared" si="20"/>
      </c>
      <c r="AM19" s="103">
        <f t="shared" si="20"/>
      </c>
      <c r="AN19" s="103">
        <f t="shared" si="20"/>
      </c>
      <c r="AO19" s="103">
        <f t="shared" si="20"/>
      </c>
      <c r="AP19" s="103">
        <f t="shared" si="20"/>
      </c>
      <c r="AQ19" s="103">
        <f t="shared" si="20"/>
      </c>
      <c r="AR19" s="103">
        <f t="shared" si="20"/>
      </c>
      <c r="AS19" s="103">
        <f t="shared" si="20"/>
      </c>
      <c r="AT19" s="103">
        <f t="shared" si="20"/>
      </c>
      <c r="AU19" s="103">
        <f t="shared" si="20"/>
      </c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</row>
    <row r="20" spans="1:178" s="1" customFormat="1" ht="21" customHeight="1">
      <c r="A20" s="74">
        <v>15</v>
      </c>
      <c r="B20" s="75" t="s">
        <v>68</v>
      </c>
      <c r="C20" s="81"/>
      <c r="D20" s="78"/>
      <c r="E20" s="34">
        <v>7</v>
      </c>
      <c r="F20" s="34"/>
      <c r="G20" s="103">
        <f t="shared" si="0"/>
      </c>
      <c r="H20" s="103">
        <f t="shared" si="1"/>
      </c>
      <c r="I20" s="103">
        <f t="shared" si="2"/>
      </c>
      <c r="J20" s="103">
        <f t="shared" si="3"/>
      </c>
      <c r="K20" s="103">
        <f t="shared" si="4"/>
      </c>
      <c r="L20" s="103">
        <f t="shared" si="5"/>
      </c>
      <c r="M20" s="103">
        <f t="shared" si="6"/>
      </c>
      <c r="N20" s="103">
        <f t="shared" si="7"/>
        <v>0</v>
      </c>
      <c r="O20" s="103">
        <f t="shared" si="8"/>
      </c>
      <c r="P20" s="103">
        <f t="shared" si="9"/>
      </c>
      <c r="Q20" s="103">
        <f t="shared" si="10"/>
      </c>
      <c r="R20" s="103">
        <f t="shared" si="11"/>
      </c>
      <c r="S20" s="103">
        <f t="shared" si="12"/>
      </c>
      <c r="T20" s="103">
        <f t="shared" si="13"/>
      </c>
      <c r="U20" s="103">
        <f t="shared" si="14"/>
      </c>
      <c r="V20" s="114">
        <f t="shared" si="15"/>
        <v>0</v>
      </c>
      <c r="W20" s="114">
        <f t="shared" si="16"/>
        <v>0</v>
      </c>
      <c r="X20" s="103">
        <f t="shared" si="19"/>
      </c>
      <c r="Y20" s="103">
        <f t="shared" si="19"/>
      </c>
      <c r="Z20" s="103">
        <f t="shared" si="19"/>
      </c>
      <c r="AA20" s="103">
        <f t="shared" si="19"/>
      </c>
      <c r="AB20" s="103">
        <f t="shared" si="19"/>
      </c>
      <c r="AC20" s="103">
        <f t="shared" si="19"/>
      </c>
      <c r="AD20" s="103">
        <f t="shared" si="19"/>
        <v>0</v>
      </c>
      <c r="AE20" s="103">
        <f t="shared" si="19"/>
      </c>
      <c r="AF20" s="103">
        <f t="shared" si="19"/>
      </c>
      <c r="AG20" s="103">
        <f t="shared" si="19"/>
      </c>
      <c r="AH20" s="103">
        <f t="shared" si="20"/>
      </c>
      <c r="AI20" s="103">
        <f t="shared" si="20"/>
      </c>
      <c r="AJ20" s="103">
        <f t="shared" si="20"/>
      </c>
      <c r="AK20" s="103">
        <f t="shared" si="20"/>
      </c>
      <c r="AL20" s="103">
        <f t="shared" si="20"/>
      </c>
      <c r="AM20" s="103">
        <f t="shared" si="20"/>
      </c>
      <c r="AN20" s="103">
        <f t="shared" si="20"/>
      </c>
      <c r="AO20" s="103">
        <f t="shared" si="20"/>
      </c>
      <c r="AP20" s="103">
        <f t="shared" si="20"/>
      </c>
      <c r="AQ20" s="103">
        <f t="shared" si="20"/>
      </c>
      <c r="AR20" s="103">
        <f t="shared" si="20"/>
      </c>
      <c r="AS20" s="103">
        <f t="shared" si="20"/>
      </c>
      <c r="AT20" s="103">
        <f t="shared" si="20"/>
      </c>
      <c r="AU20" s="103">
        <f t="shared" si="20"/>
      </c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</row>
    <row r="21" spans="1:178" s="1" customFormat="1" ht="21" customHeight="1">
      <c r="A21" s="74">
        <v>16</v>
      </c>
      <c r="B21" s="75" t="s">
        <v>15</v>
      </c>
      <c r="C21" s="81"/>
      <c r="D21" s="78"/>
      <c r="E21" s="34">
        <v>15</v>
      </c>
      <c r="F21" s="34" t="s">
        <v>35</v>
      </c>
      <c r="G21" s="103">
        <f t="shared" si="0"/>
      </c>
      <c r="H21" s="103">
        <f t="shared" si="1"/>
      </c>
      <c r="I21" s="103">
        <f t="shared" si="2"/>
      </c>
      <c r="J21" s="103">
        <f t="shared" si="3"/>
      </c>
      <c r="K21" s="103">
        <f t="shared" si="4"/>
      </c>
      <c r="L21" s="103">
        <f t="shared" si="5"/>
      </c>
      <c r="M21" s="103">
        <f t="shared" si="6"/>
      </c>
      <c r="N21" s="103">
        <f t="shared" si="7"/>
        <v>0</v>
      </c>
      <c r="O21" s="103">
        <f t="shared" si="8"/>
      </c>
      <c r="P21" s="103">
        <f t="shared" si="9"/>
      </c>
      <c r="Q21" s="103">
        <f t="shared" si="10"/>
      </c>
      <c r="R21" s="103">
        <f t="shared" si="11"/>
      </c>
      <c r="S21" s="103">
        <f t="shared" si="12"/>
      </c>
      <c r="T21" s="103">
        <f t="shared" si="13"/>
      </c>
      <c r="U21" s="103">
        <f t="shared" si="14"/>
      </c>
      <c r="V21" s="114">
        <f t="shared" si="15"/>
        <v>0</v>
      </c>
      <c r="W21" s="114">
        <f t="shared" si="16"/>
        <v>10</v>
      </c>
      <c r="X21" s="103">
        <f t="shared" si="19"/>
      </c>
      <c r="Y21" s="103">
        <f t="shared" si="19"/>
      </c>
      <c r="Z21" s="103">
        <f t="shared" si="19"/>
      </c>
      <c r="AA21" s="103">
        <f t="shared" si="19"/>
      </c>
      <c r="AB21" s="103">
        <f t="shared" si="19"/>
      </c>
      <c r="AC21" s="103">
        <f t="shared" si="19"/>
      </c>
      <c r="AD21" s="103">
        <f t="shared" si="19"/>
      </c>
      <c r="AE21" s="103">
        <f t="shared" si="19"/>
      </c>
      <c r="AF21" s="103">
        <f t="shared" si="19"/>
      </c>
      <c r="AG21" s="103">
        <f t="shared" si="19"/>
      </c>
      <c r="AH21" s="103">
        <f t="shared" si="20"/>
      </c>
      <c r="AI21" s="103">
        <f t="shared" si="20"/>
      </c>
      <c r="AJ21" s="103">
        <f t="shared" si="20"/>
      </c>
      <c r="AK21" s="103">
        <f t="shared" si="20"/>
      </c>
      <c r="AL21" s="103">
        <f t="shared" si="20"/>
        <v>10</v>
      </c>
      <c r="AM21" s="103">
        <f t="shared" si="20"/>
      </c>
      <c r="AN21" s="103">
        <f t="shared" si="20"/>
      </c>
      <c r="AO21" s="103">
        <f t="shared" si="20"/>
      </c>
      <c r="AP21" s="103">
        <f t="shared" si="20"/>
      </c>
      <c r="AQ21" s="103">
        <f t="shared" si="20"/>
      </c>
      <c r="AR21" s="103">
        <f t="shared" si="20"/>
      </c>
      <c r="AS21" s="103">
        <f t="shared" si="20"/>
      </c>
      <c r="AT21" s="103">
        <f t="shared" si="20"/>
      </c>
      <c r="AU21" s="103">
        <f t="shared" si="20"/>
      </c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</row>
    <row r="22" spans="1:178" s="1" customFormat="1" ht="21" customHeight="1">
      <c r="A22" s="74">
        <v>17</v>
      </c>
      <c r="B22" s="75" t="s">
        <v>66</v>
      </c>
      <c r="C22" s="81"/>
      <c r="D22" s="78"/>
      <c r="E22" s="34">
        <v>13</v>
      </c>
      <c r="F22" s="34"/>
      <c r="G22" s="103">
        <f t="shared" si="0"/>
      </c>
      <c r="H22" s="103">
        <f t="shared" si="1"/>
      </c>
      <c r="I22" s="103">
        <f t="shared" si="2"/>
      </c>
      <c r="J22" s="103">
        <f t="shared" si="3"/>
      </c>
      <c r="K22" s="103">
        <f t="shared" si="4"/>
      </c>
      <c r="L22" s="103">
        <f t="shared" si="5"/>
      </c>
      <c r="M22" s="103">
        <f t="shared" si="6"/>
      </c>
      <c r="N22" s="103">
        <f t="shared" si="7"/>
        <v>0</v>
      </c>
      <c r="O22" s="103">
        <f t="shared" si="8"/>
      </c>
      <c r="P22" s="103">
        <f t="shared" si="9"/>
      </c>
      <c r="Q22" s="103">
        <f t="shared" si="10"/>
      </c>
      <c r="R22" s="103">
        <f t="shared" si="11"/>
      </c>
      <c r="S22" s="103">
        <f t="shared" si="12"/>
      </c>
      <c r="T22" s="103">
        <f t="shared" si="13"/>
      </c>
      <c r="U22" s="103">
        <f t="shared" si="14"/>
      </c>
      <c r="V22" s="114">
        <f t="shared" si="15"/>
        <v>0</v>
      </c>
      <c r="W22" s="114">
        <f t="shared" si="16"/>
        <v>0</v>
      </c>
      <c r="X22" s="103">
        <f t="shared" si="19"/>
      </c>
      <c r="Y22" s="103">
        <f t="shared" si="19"/>
      </c>
      <c r="Z22" s="103">
        <f t="shared" si="19"/>
      </c>
      <c r="AA22" s="103">
        <f t="shared" si="19"/>
      </c>
      <c r="AB22" s="103">
        <f t="shared" si="19"/>
      </c>
      <c r="AC22" s="103">
        <f t="shared" si="19"/>
      </c>
      <c r="AD22" s="103">
        <f t="shared" si="19"/>
      </c>
      <c r="AE22" s="103">
        <f t="shared" si="19"/>
      </c>
      <c r="AF22" s="103">
        <f t="shared" si="19"/>
      </c>
      <c r="AG22" s="103">
        <f t="shared" si="19"/>
      </c>
      <c r="AH22" s="103">
        <f t="shared" si="20"/>
      </c>
      <c r="AI22" s="103">
        <f t="shared" si="20"/>
      </c>
      <c r="AJ22" s="103">
        <f t="shared" si="20"/>
        <v>0</v>
      </c>
      <c r="AK22" s="103">
        <f t="shared" si="20"/>
      </c>
      <c r="AL22" s="103">
        <f t="shared" si="20"/>
      </c>
      <c r="AM22" s="103">
        <f t="shared" si="20"/>
      </c>
      <c r="AN22" s="103">
        <f t="shared" si="20"/>
      </c>
      <c r="AO22" s="103">
        <f t="shared" si="20"/>
      </c>
      <c r="AP22" s="103">
        <f t="shared" si="20"/>
      </c>
      <c r="AQ22" s="103">
        <f t="shared" si="20"/>
      </c>
      <c r="AR22" s="103">
        <f t="shared" si="20"/>
      </c>
      <c r="AS22" s="103">
        <f t="shared" si="20"/>
      </c>
      <c r="AT22" s="103">
        <f t="shared" si="20"/>
      </c>
      <c r="AU22" s="103">
        <f t="shared" si="20"/>
      </c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</row>
    <row r="23" spans="1:178" s="1" customFormat="1" ht="21" customHeight="1">
      <c r="A23" s="74">
        <v>18</v>
      </c>
      <c r="B23" s="75" t="s">
        <v>129</v>
      </c>
      <c r="C23" s="81"/>
      <c r="D23" s="78"/>
      <c r="E23" s="34">
        <v>5</v>
      </c>
      <c r="F23" s="34"/>
      <c r="G23" s="103">
        <f t="shared" si="0"/>
      </c>
      <c r="H23" s="103">
        <f t="shared" si="1"/>
      </c>
      <c r="I23" s="103">
        <f t="shared" si="2"/>
      </c>
      <c r="J23" s="103">
        <f t="shared" si="3"/>
      </c>
      <c r="K23" s="103">
        <f t="shared" si="4"/>
      </c>
      <c r="L23" s="103">
        <f t="shared" si="5"/>
      </c>
      <c r="M23" s="103">
        <f t="shared" si="6"/>
      </c>
      <c r="N23" s="103">
        <f t="shared" si="7"/>
        <v>0</v>
      </c>
      <c r="O23" s="103">
        <f t="shared" si="8"/>
      </c>
      <c r="P23" s="103">
        <f t="shared" si="9"/>
      </c>
      <c r="Q23" s="103">
        <f t="shared" si="10"/>
      </c>
      <c r="R23" s="103">
        <f t="shared" si="11"/>
      </c>
      <c r="S23" s="103">
        <f t="shared" si="12"/>
      </c>
      <c r="T23" s="103">
        <f t="shared" si="13"/>
      </c>
      <c r="U23" s="103">
        <f t="shared" si="14"/>
      </c>
      <c r="V23" s="114">
        <f t="shared" si="15"/>
        <v>0</v>
      </c>
      <c r="W23" s="114">
        <f t="shared" si="16"/>
        <v>0</v>
      </c>
      <c r="X23" s="103">
        <f t="shared" si="19"/>
      </c>
      <c r="Y23" s="103">
        <f t="shared" si="19"/>
      </c>
      <c r="Z23" s="103">
        <f t="shared" si="19"/>
      </c>
      <c r="AA23" s="103">
        <f t="shared" si="19"/>
      </c>
      <c r="AB23" s="103">
        <f t="shared" si="19"/>
        <v>0</v>
      </c>
      <c r="AC23" s="103">
        <f t="shared" si="19"/>
      </c>
      <c r="AD23" s="103">
        <f t="shared" si="19"/>
      </c>
      <c r="AE23" s="103">
        <f t="shared" si="19"/>
      </c>
      <c r="AF23" s="103">
        <f t="shared" si="19"/>
      </c>
      <c r="AG23" s="103">
        <f t="shared" si="19"/>
      </c>
      <c r="AH23" s="103">
        <f t="shared" si="20"/>
      </c>
      <c r="AI23" s="103">
        <f t="shared" si="20"/>
      </c>
      <c r="AJ23" s="103">
        <f t="shared" si="20"/>
      </c>
      <c r="AK23" s="103">
        <f t="shared" si="20"/>
      </c>
      <c r="AL23" s="103">
        <f t="shared" si="20"/>
      </c>
      <c r="AM23" s="103">
        <f t="shared" si="20"/>
      </c>
      <c r="AN23" s="103">
        <f t="shared" si="20"/>
      </c>
      <c r="AO23" s="103">
        <f t="shared" si="20"/>
      </c>
      <c r="AP23" s="103">
        <f t="shared" si="20"/>
      </c>
      <c r="AQ23" s="103">
        <f t="shared" si="20"/>
      </c>
      <c r="AR23" s="103">
        <f t="shared" si="20"/>
      </c>
      <c r="AS23" s="103">
        <f t="shared" si="20"/>
      </c>
      <c r="AT23" s="103">
        <f t="shared" si="20"/>
      </c>
      <c r="AU23" s="103">
        <f t="shared" si="20"/>
      </c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</row>
    <row r="24" spans="1:178" s="1" customFormat="1" ht="21" customHeight="1">
      <c r="A24" s="74">
        <v>19</v>
      </c>
      <c r="B24" s="75" t="s">
        <v>40</v>
      </c>
      <c r="C24" s="81"/>
      <c r="D24" s="78"/>
      <c r="E24" s="34">
        <v>3</v>
      </c>
      <c r="F24" s="34"/>
      <c r="G24" s="103">
        <f t="shared" si="0"/>
      </c>
      <c r="H24" s="103">
        <f t="shared" si="1"/>
      </c>
      <c r="I24" s="103">
        <f t="shared" si="2"/>
      </c>
      <c r="J24" s="103">
        <f t="shared" si="3"/>
      </c>
      <c r="K24" s="103">
        <f t="shared" si="4"/>
      </c>
      <c r="L24" s="103">
        <f t="shared" si="5"/>
      </c>
      <c r="M24" s="103">
        <f t="shared" si="6"/>
      </c>
      <c r="N24" s="103">
        <f t="shared" si="7"/>
        <v>0</v>
      </c>
      <c r="O24" s="103">
        <f t="shared" si="8"/>
      </c>
      <c r="P24" s="103">
        <f t="shared" si="9"/>
      </c>
      <c r="Q24" s="103">
        <f t="shared" si="10"/>
      </c>
      <c r="R24" s="103">
        <f t="shared" si="11"/>
      </c>
      <c r="S24" s="103">
        <f t="shared" si="12"/>
      </c>
      <c r="T24" s="103">
        <f t="shared" si="13"/>
      </c>
      <c r="U24" s="103">
        <f t="shared" si="14"/>
      </c>
      <c r="V24" s="114">
        <f t="shared" si="15"/>
        <v>0</v>
      </c>
      <c r="W24" s="114">
        <f t="shared" si="16"/>
        <v>0</v>
      </c>
      <c r="X24" s="103">
        <f t="shared" si="19"/>
      </c>
      <c r="Y24" s="103">
        <f t="shared" si="19"/>
      </c>
      <c r="Z24" s="103">
        <f t="shared" si="19"/>
        <v>0</v>
      </c>
      <c r="AA24" s="103">
        <f t="shared" si="19"/>
      </c>
      <c r="AB24" s="103">
        <f t="shared" si="19"/>
      </c>
      <c r="AC24" s="103">
        <f t="shared" si="19"/>
      </c>
      <c r="AD24" s="103">
        <f t="shared" si="19"/>
      </c>
      <c r="AE24" s="103">
        <f t="shared" si="19"/>
      </c>
      <c r="AF24" s="103">
        <f t="shared" si="19"/>
      </c>
      <c r="AG24" s="103">
        <f t="shared" si="19"/>
      </c>
      <c r="AH24" s="103">
        <f t="shared" si="20"/>
      </c>
      <c r="AI24" s="103">
        <f t="shared" si="20"/>
      </c>
      <c r="AJ24" s="103">
        <f t="shared" si="20"/>
      </c>
      <c r="AK24" s="103">
        <f t="shared" si="20"/>
      </c>
      <c r="AL24" s="103">
        <f t="shared" si="20"/>
      </c>
      <c r="AM24" s="103">
        <f t="shared" si="20"/>
      </c>
      <c r="AN24" s="103">
        <f t="shared" si="20"/>
      </c>
      <c r="AO24" s="103">
        <f t="shared" si="20"/>
      </c>
      <c r="AP24" s="103">
        <f t="shared" si="20"/>
      </c>
      <c r="AQ24" s="103">
        <f t="shared" si="20"/>
      </c>
      <c r="AR24" s="103">
        <f t="shared" si="20"/>
      </c>
      <c r="AS24" s="103">
        <f t="shared" si="20"/>
      </c>
      <c r="AT24" s="103">
        <f t="shared" si="20"/>
      </c>
      <c r="AU24" s="103">
        <f t="shared" si="20"/>
      </c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</row>
    <row r="25" spans="1:178" s="1" customFormat="1" ht="21" customHeight="1">
      <c r="A25" s="74">
        <v>20</v>
      </c>
      <c r="B25" s="75" t="s">
        <v>76</v>
      </c>
      <c r="C25" s="81"/>
      <c r="D25" s="78"/>
      <c r="E25" s="34">
        <v>11</v>
      </c>
      <c r="F25" s="34"/>
      <c r="G25" s="103">
        <f t="shared" si="0"/>
      </c>
      <c r="H25" s="103">
        <f t="shared" si="1"/>
      </c>
      <c r="I25" s="103">
        <f t="shared" si="2"/>
      </c>
      <c r="J25" s="103">
        <f t="shared" si="3"/>
      </c>
      <c r="K25" s="103">
        <f t="shared" si="4"/>
      </c>
      <c r="L25" s="103">
        <f t="shared" si="5"/>
      </c>
      <c r="M25" s="103">
        <f t="shared" si="6"/>
      </c>
      <c r="N25" s="103">
        <f t="shared" si="7"/>
        <v>0</v>
      </c>
      <c r="O25" s="103">
        <f t="shared" si="8"/>
      </c>
      <c r="P25" s="103">
        <f t="shared" si="9"/>
      </c>
      <c r="Q25" s="103">
        <f t="shared" si="10"/>
      </c>
      <c r="R25" s="103">
        <f t="shared" si="11"/>
      </c>
      <c r="S25" s="103">
        <f t="shared" si="12"/>
      </c>
      <c r="T25" s="103">
        <f t="shared" si="13"/>
      </c>
      <c r="U25" s="103">
        <f t="shared" si="14"/>
      </c>
      <c r="V25" s="114">
        <f t="shared" si="15"/>
        <v>0</v>
      </c>
      <c r="W25" s="114">
        <f t="shared" si="16"/>
        <v>0</v>
      </c>
      <c r="X25" s="103">
        <f t="shared" si="19"/>
      </c>
      <c r="Y25" s="103">
        <f t="shared" si="19"/>
      </c>
      <c r="Z25" s="103">
        <f t="shared" si="19"/>
      </c>
      <c r="AA25" s="103">
        <f t="shared" si="19"/>
      </c>
      <c r="AB25" s="103">
        <f t="shared" si="19"/>
      </c>
      <c r="AC25" s="103">
        <f t="shared" si="19"/>
      </c>
      <c r="AD25" s="103">
        <f t="shared" si="19"/>
      </c>
      <c r="AE25" s="103">
        <f t="shared" si="19"/>
      </c>
      <c r="AF25" s="103">
        <f t="shared" si="19"/>
      </c>
      <c r="AG25" s="103">
        <f t="shared" si="19"/>
      </c>
      <c r="AH25" s="103">
        <f t="shared" si="20"/>
        <v>0</v>
      </c>
      <c r="AI25" s="103">
        <f t="shared" si="20"/>
      </c>
      <c r="AJ25" s="103">
        <f t="shared" si="20"/>
      </c>
      <c r="AK25" s="103">
        <f t="shared" si="20"/>
      </c>
      <c r="AL25" s="103">
        <f t="shared" si="20"/>
      </c>
      <c r="AM25" s="103">
        <f t="shared" si="20"/>
      </c>
      <c r="AN25" s="103">
        <f t="shared" si="20"/>
      </c>
      <c r="AO25" s="103">
        <f t="shared" si="20"/>
      </c>
      <c r="AP25" s="103">
        <f t="shared" si="20"/>
      </c>
      <c r="AQ25" s="103">
        <f t="shared" si="20"/>
      </c>
      <c r="AR25" s="103">
        <f t="shared" si="20"/>
      </c>
      <c r="AS25" s="103">
        <f t="shared" si="20"/>
      </c>
      <c r="AT25" s="103">
        <f t="shared" si="20"/>
      </c>
      <c r="AU25" s="103">
        <f t="shared" si="20"/>
      </c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</row>
    <row r="26" spans="1:178" s="1" customFormat="1" ht="21" customHeight="1">
      <c r="A26" s="74">
        <v>21</v>
      </c>
      <c r="B26" s="75" t="s">
        <v>145</v>
      </c>
      <c r="C26" s="81"/>
      <c r="D26" s="78"/>
      <c r="E26" s="34">
        <v>18</v>
      </c>
      <c r="F26" s="34" t="s">
        <v>35</v>
      </c>
      <c r="G26" s="103">
        <f t="shared" si="0"/>
      </c>
      <c r="H26" s="103">
        <f t="shared" si="1"/>
      </c>
      <c r="I26" s="103">
        <f t="shared" si="2"/>
      </c>
      <c r="J26" s="103">
        <f t="shared" si="3"/>
      </c>
      <c r="K26" s="103">
        <f t="shared" si="4"/>
      </c>
      <c r="L26" s="103">
        <f t="shared" si="5"/>
      </c>
      <c r="M26" s="103">
        <f t="shared" si="6"/>
      </c>
      <c r="N26" s="103">
        <f t="shared" si="7"/>
        <v>0</v>
      </c>
      <c r="O26" s="103">
        <f t="shared" si="8"/>
      </c>
      <c r="P26" s="103">
        <f t="shared" si="9"/>
      </c>
      <c r="Q26" s="103">
        <f t="shared" si="10"/>
      </c>
      <c r="R26" s="103">
        <f t="shared" si="11"/>
      </c>
      <c r="S26" s="103">
        <f t="shared" si="12"/>
      </c>
      <c r="T26" s="103">
        <f t="shared" si="13"/>
      </c>
      <c r="U26" s="103">
        <f t="shared" si="14"/>
      </c>
      <c r="V26" s="114">
        <f t="shared" si="15"/>
        <v>0</v>
      </c>
      <c r="W26" s="114">
        <f t="shared" si="16"/>
        <v>10</v>
      </c>
      <c r="X26" s="103">
        <f aca="true" t="shared" si="21" ref="X26:AG35">IF($E26=X$5,$W26,"")</f>
      </c>
      <c r="Y26" s="103">
        <f t="shared" si="21"/>
      </c>
      <c r="Z26" s="103">
        <f t="shared" si="21"/>
      </c>
      <c r="AA26" s="103">
        <f t="shared" si="21"/>
      </c>
      <c r="AB26" s="103">
        <f t="shared" si="21"/>
      </c>
      <c r="AC26" s="103">
        <f t="shared" si="21"/>
      </c>
      <c r="AD26" s="103">
        <f t="shared" si="21"/>
      </c>
      <c r="AE26" s="103">
        <f t="shared" si="21"/>
      </c>
      <c r="AF26" s="103">
        <f t="shared" si="21"/>
      </c>
      <c r="AG26" s="103">
        <f t="shared" si="21"/>
      </c>
      <c r="AH26" s="103">
        <f aca="true" t="shared" si="22" ref="AH26:AU35">IF($E26=AH$5,$W26,"")</f>
      </c>
      <c r="AI26" s="103">
        <f t="shared" si="22"/>
      </c>
      <c r="AJ26" s="103">
        <f t="shared" si="22"/>
      </c>
      <c r="AK26" s="103">
        <f t="shared" si="22"/>
      </c>
      <c r="AL26" s="103">
        <f t="shared" si="22"/>
      </c>
      <c r="AM26" s="103">
        <f t="shared" si="22"/>
      </c>
      <c r="AN26" s="103">
        <f t="shared" si="22"/>
      </c>
      <c r="AO26" s="103">
        <f t="shared" si="22"/>
        <v>10</v>
      </c>
      <c r="AP26" s="103">
        <f t="shared" si="22"/>
      </c>
      <c r="AQ26" s="103">
        <f t="shared" si="22"/>
      </c>
      <c r="AR26" s="103">
        <f t="shared" si="22"/>
      </c>
      <c r="AS26" s="103">
        <f t="shared" si="22"/>
      </c>
      <c r="AT26" s="103">
        <f t="shared" si="22"/>
      </c>
      <c r="AU26" s="103">
        <f t="shared" si="22"/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</row>
    <row r="27" spans="1:178" s="1" customFormat="1" ht="21" customHeight="1">
      <c r="A27" s="74">
        <v>22</v>
      </c>
      <c r="B27" s="75" t="s">
        <v>80</v>
      </c>
      <c r="C27" s="81"/>
      <c r="D27" s="78"/>
      <c r="E27" s="34">
        <v>21</v>
      </c>
      <c r="F27" s="34" t="s">
        <v>35</v>
      </c>
      <c r="G27" s="103">
        <f t="shared" si="0"/>
      </c>
      <c r="H27" s="103">
        <f t="shared" si="1"/>
      </c>
      <c r="I27" s="103">
        <f t="shared" si="2"/>
      </c>
      <c r="J27" s="103">
        <f t="shared" si="3"/>
      </c>
      <c r="K27" s="103">
        <f t="shared" si="4"/>
      </c>
      <c r="L27" s="103">
        <f t="shared" si="5"/>
      </c>
      <c r="M27" s="103">
        <f t="shared" si="6"/>
      </c>
      <c r="N27" s="103">
        <f t="shared" si="7"/>
        <v>0</v>
      </c>
      <c r="O27" s="103">
        <f t="shared" si="8"/>
      </c>
      <c r="P27" s="103">
        <f t="shared" si="9"/>
      </c>
      <c r="Q27" s="103">
        <f t="shared" si="10"/>
      </c>
      <c r="R27" s="103">
        <f t="shared" si="11"/>
      </c>
      <c r="S27" s="103">
        <f t="shared" si="12"/>
      </c>
      <c r="T27" s="103">
        <f t="shared" si="13"/>
      </c>
      <c r="U27" s="103">
        <f t="shared" si="14"/>
      </c>
      <c r="V27" s="114">
        <f t="shared" si="15"/>
        <v>0</v>
      </c>
      <c r="W27" s="114">
        <f t="shared" si="16"/>
        <v>10</v>
      </c>
      <c r="X27" s="103">
        <f t="shared" si="21"/>
      </c>
      <c r="Y27" s="103">
        <f t="shared" si="21"/>
      </c>
      <c r="Z27" s="103">
        <f t="shared" si="21"/>
      </c>
      <c r="AA27" s="103">
        <f t="shared" si="21"/>
      </c>
      <c r="AB27" s="103">
        <f t="shared" si="21"/>
      </c>
      <c r="AC27" s="103">
        <f t="shared" si="21"/>
      </c>
      <c r="AD27" s="103">
        <f t="shared" si="21"/>
      </c>
      <c r="AE27" s="103">
        <f t="shared" si="21"/>
      </c>
      <c r="AF27" s="103">
        <f t="shared" si="21"/>
      </c>
      <c r="AG27" s="103">
        <f t="shared" si="21"/>
      </c>
      <c r="AH27" s="103">
        <f t="shared" si="22"/>
      </c>
      <c r="AI27" s="103">
        <f t="shared" si="22"/>
      </c>
      <c r="AJ27" s="103">
        <f t="shared" si="22"/>
      </c>
      <c r="AK27" s="103">
        <f t="shared" si="22"/>
      </c>
      <c r="AL27" s="103">
        <f t="shared" si="22"/>
      </c>
      <c r="AM27" s="103">
        <f t="shared" si="22"/>
      </c>
      <c r="AN27" s="103">
        <f t="shared" si="22"/>
      </c>
      <c r="AO27" s="103">
        <f t="shared" si="22"/>
      </c>
      <c r="AP27" s="103">
        <f t="shared" si="22"/>
      </c>
      <c r="AQ27" s="103">
        <f t="shared" si="22"/>
      </c>
      <c r="AR27" s="103">
        <f t="shared" si="22"/>
        <v>10</v>
      </c>
      <c r="AS27" s="103">
        <f t="shared" si="22"/>
      </c>
      <c r="AT27" s="103">
        <f t="shared" si="22"/>
      </c>
      <c r="AU27" s="103">
        <f t="shared" si="22"/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</row>
    <row r="28" spans="1:178" s="1" customFormat="1" ht="21" customHeight="1">
      <c r="A28" s="74">
        <v>23</v>
      </c>
      <c r="B28" s="75" t="s">
        <v>11</v>
      </c>
      <c r="C28" s="81"/>
      <c r="D28" s="78"/>
      <c r="E28" s="34">
        <v>17</v>
      </c>
      <c r="F28" s="34"/>
      <c r="G28" s="103">
        <f t="shared" si="0"/>
      </c>
      <c r="H28" s="103">
        <f t="shared" si="1"/>
      </c>
      <c r="I28" s="103">
        <f t="shared" si="2"/>
      </c>
      <c r="J28" s="103">
        <f t="shared" si="3"/>
      </c>
      <c r="K28" s="103">
        <f t="shared" si="4"/>
      </c>
      <c r="L28" s="103">
        <f t="shared" si="5"/>
      </c>
      <c r="M28" s="103">
        <f t="shared" si="6"/>
      </c>
      <c r="N28" s="103">
        <f t="shared" si="7"/>
        <v>0</v>
      </c>
      <c r="O28" s="103">
        <f t="shared" si="8"/>
      </c>
      <c r="P28" s="103">
        <f t="shared" si="9"/>
      </c>
      <c r="Q28" s="103">
        <f t="shared" si="10"/>
      </c>
      <c r="R28" s="103">
        <f t="shared" si="11"/>
      </c>
      <c r="S28" s="103">
        <f t="shared" si="12"/>
      </c>
      <c r="T28" s="103">
        <f t="shared" si="13"/>
      </c>
      <c r="U28" s="103">
        <f t="shared" si="14"/>
      </c>
      <c r="V28" s="114">
        <f t="shared" si="15"/>
        <v>0</v>
      </c>
      <c r="W28" s="114">
        <f t="shared" si="16"/>
        <v>0</v>
      </c>
      <c r="X28" s="103">
        <f t="shared" si="21"/>
      </c>
      <c r="Y28" s="103">
        <f t="shared" si="21"/>
      </c>
      <c r="Z28" s="103">
        <f t="shared" si="21"/>
      </c>
      <c r="AA28" s="103">
        <f t="shared" si="21"/>
      </c>
      <c r="AB28" s="103">
        <f t="shared" si="21"/>
      </c>
      <c r="AC28" s="103">
        <f t="shared" si="21"/>
      </c>
      <c r="AD28" s="103">
        <f t="shared" si="21"/>
      </c>
      <c r="AE28" s="103">
        <f t="shared" si="21"/>
      </c>
      <c r="AF28" s="103">
        <f t="shared" si="21"/>
      </c>
      <c r="AG28" s="103">
        <f t="shared" si="21"/>
      </c>
      <c r="AH28" s="103">
        <f t="shared" si="22"/>
      </c>
      <c r="AI28" s="103">
        <f t="shared" si="22"/>
      </c>
      <c r="AJ28" s="103">
        <f t="shared" si="22"/>
      </c>
      <c r="AK28" s="103">
        <f t="shared" si="22"/>
      </c>
      <c r="AL28" s="103">
        <f t="shared" si="22"/>
      </c>
      <c r="AM28" s="103">
        <f t="shared" si="22"/>
      </c>
      <c r="AN28" s="103">
        <f t="shared" si="22"/>
        <v>0</v>
      </c>
      <c r="AO28" s="103">
        <f t="shared" si="22"/>
      </c>
      <c r="AP28" s="103">
        <f t="shared" si="22"/>
      </c>
      <c r="AQ28" s="103">
        <f t="shared" si="22"/>
      </c>
      <c r="AR28" s="103">
        <f t="shared" si="22"/>
      </c>
      <c r="AS28" s="103">
        <f t="shared" si="22"/>
      </c>
      <c r="AT28" s="103">
        <f t="shared" si="22"/>
      </c>
      <c r="AU28" s="103">
        <f t="shared" si="22"/>
      </c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</row>
    <row r="29" spans="1:178" s="1" customFormat="1" ht="21" customHeight="1">
      <c r="A29" s="74">
        <v>24</v>
      </c>
      <c r="B29" s="75" t="s">
        <v>38</v>
      </c>
      <c r="C29" s="81"/>
      <c r="D29" s="78"/>
      <c r="E29" s="34">
        <v>2</v>
      </c>
      <c r="F29" s="34"/>
      <c r="G29" s="103">
        <f t="shared" si="0"/>
      </c>
      <c r="H29" s="103">
        <f t="shared" si="1"/>
      </c>
      <c r="I29" s="103">
        <f t="shared" si="2"/>
      </c>
      <c r="J29" s="103">
        <f t="shared" si="3"/>
      </c>
      <c r="K29" s="103">
        <f t="shared" si="4"/>
      </c>
      <c r="L29" s="103">
        <f t="shared" si="5"/>
      </c>
      <c r="M29" s="103">
        <f t="shared" si="6"/>
      </c>
      <c r="N29" s="103">
        <f t="shared" si="7"/>
        <v>0</v>
      </c>
      <c r="O29" s="103">
        <f t="shared" si="8"/>
      </c>
      <c r="P29" s="103">
        <f t="shared" si="9"/>
      </c>
      <c r="Q29" s="103">
        <f t="shared" si="10"/>
      </c>
      <c r="R29" s="103">
        <f t="shared" si="11"/>
      </c>
      <c r="S29" s="103">
        <f t="shared" si="12"/>
      </c>
      <c r="T29" s="103">
        <f t="shared" si="13"/>
      </c>
      <c r="U29" s="103">
        <f t="shared" si="14"/>
      </c>
      <c r="V29" s="114">
        <f t="shared" si="15"/>
        <v>0</v>
      </c>
      <c r="W29" s="114">
        <f t="shared" si="16"/>
        <v>0</v>
      </c>
      <c r="X29" s="103">
        <f t="shared" si="21"/>
      </c>
      <c r="Y29" s="103">
        <f t="shared" si="21"/>
        <v>0</v>
      </c>
      <c r="Z29" s="103">
        <f t="shared" si="21"/>
      </c>
      <c r="AA29" s="103">
        <f t="shared" si="21"/>
      </c>
      <c r="AB29" s="103">
        <f t="shared" si="21"/>
      </c>
      <c r="AC29" s="103">
        <f t="shared" si="21"/>
      </c>
      <c r="AD29" s="103">
        <f t="shared" si="21"/>
      </c>
      <c r="AE29" s="103">
        <f t="shared" si="21"/>
      </c>
      <c r="AF29" s="103">
        <f t="shared" si="21"/>
      </c>
      <c r="AG29" s="103">
        <f t="shared" si="21"/>
      </c>
      <c r="AH29" s="103">
        <f t="shared" si="22"/>
      </c>
      <c r="AI29" s="103">
        <f t="shared" si="22"/>
      </c>
      <c r="AJ29" s="103">
        <f t="shared" si="22"/>
      </c>
      <c r="AK29" s="103">
        <f t="shared" si="22"/>
      </c>
      <c r="AL29" s="103">
        <f t="shared" si="22"/>
      </c>
      <c r="AM29" s="103">
        <f t="shared" si="22"/>
      </c>
      <c r="AN29" s="103">
        <f t="shared" si="22"/>
      </c>
      <c r="AO29" s="103">
        <f t="shared" si="22"/>
      </c>
      <c r="AP29" s="103">
        <f t="shared" si="22"/>
      </c>
      <c r="AQ29" s="103">
        <f t="shared" si="22"/>
      </c>
      <c r="AR29" s="103">
        <f t="shared" si="22"/>
      </c>
      <c r="AS29" s="103">
        <f t="shared" si="22"/>
      </c>
      <c r="AT29" s="103">
        <f t="shared" si="22"/>
      </c>
      <c r="AU29" s="103">
        <f t="shared" si="22"/>
      </c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</row>
    <row r="30" spans="1:178" s="1" customFormat="1" ht="21" customHeight="1">
      <c r="A30" s="74">
        <v>25</v>
      </c>
      <c r="B30" s="75" t="s">
        <v>86</v>
      </c>
      <c r="C30" s="81"/>
      <c r="D30" s="78"/>
      <c r="E30" s="34">
        <v>23</v>
      </c>
      <c r="F30" s="34"/>
      <c r="G30" s="103">
        <f t="shared" si="0"/>
      </c>
      <c r="H30" s="103">
        <f t="shared" si="1"/>
      </c>
      <c r="I30" s="103">
        <f t="shared" si="2"/>
      </c>
      <c r="J30" s="103">
        <f t="shared" si="3"/>
      </c>
      <c r="K30" s="103">
        <f t="shared" si="4"/>
      </c>
      <c r="L30" s="103">
        <f t="shared" si="5"/>
      </c>
      <c r="M30" s="103">
        <f t="shared" si="6"/>
      </c>
      <c r="N30" s="103">
        <f t="shared" si="7"/>
        <v>0</v>
      </c>
      <c r="O30" s="103">
        <f t="shared" si="8"/>
      </c>
      <c r="P30" s="103">
        <f t="shared" si="9"/>
      </c>
      <c r="Q30" s="103">
        <f t="shared" si="10"/>
      </c>
      <c r="R30" s="103">
        <f t="shared" si="11"/>
      </c>
      <c r="S30" s="103">
        <f t="shared" si="12"/>
      </c>
      <c r="T30" s="103">
        <f t="shared" si="13"/>
      </c>
      <c r="U30" s="103">
        <f t="shared" si="14"/>
      </c>
      <c r="V30" s="114">
        <f t="shared" si="15"/>
        <v>0</v>
      </c>
      <c r="W30" s="114">
        <f t="shared" si="16"/>
        <v>0</v>
      </c>
      <c r="X30" s="103">
        <f t="shared" si="21"/>
      </c>
      <c r="Y30" s="103">
        <f t="shared" si="21"/>
      </c>
      <c r="Z30" s="103">
        <f t="shared" si="21"/>
      </c>
      <c r="AA30" s="103">
        <f t="shared" si="21"/>
      </c>
      <c r="AB30" s="103">
        <f t="shared" si="21"/>
      </c>
      <c r="AC30" s="103">
        <f t="shared" si="21"/>
      </c>
      <c r="AD30" s="103">
        <f t="shared" si="21"/>
      </c>
      <c r="AE30" s="103">
        <f t="shared" si="21"/>
      </c>
      <c r="AF30" s="103">
        <f t="shared" si="21"/>
      </c>
      <c r="AG30" s="103">
        <f t="shared" si="21"/>
      </c>
      <c r="AH30" s="103">
        <f t="shared" si="22"/>
      </c>
      <c r="AI30" s="103">
        <f t="shared" si="22"/>
      </c>
      <c r="AJ30" s="103">
        <f t="shared" si="22"/>
      </c>
      <c r="AK30" s="103">
        <f t="shared" si="22"/>
      </c>
      <c r="AL30" s="103">
        <f t="shared" si="22"/>
      </c>
      <c r="AM30" s="103">
        <f t="shared" si="22"/>
      </c>
      <c r="AN30" s="103">
        <f t="shared" si="22"/>
      </c>
      <c r="AO30" s="103">
        <f t="shared" si="22"/>
      </c>
      <c r="AP30" s="103">
        <f t="shared" si="22"/>
      </c>
      <c r="AQ30" s="103">
        <f t="shared" si="22"/>
      </c>
      <c r="AR30" s="103">
        <f t="shared" si="22"/>
      </c>
      <c r="AS30" s="103">
        <f t="shared" si="22"/>
      </c>
      <c r="AT30" s="103">
        <f t="shared" si="22"/>
        <v>0</v>
      </c>
      <c r="AU30" s="103">
        <f t="shared" si="22"/>
      </c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</row>
    <row r="31" spans="1:178" s="1" customFormat="1" ht="21" customHeight="1">
      <c r="A31" s="74">
        <v>26</v>
      </c>
      <c r="B31" s="75" t="s">
        <v>56</v>
      </c>
      <c r="C31" s="81"/>
      <c r="D31" s="78"/>
      <c r="E31" s="34">
        <v>19</v>
      </c>
      <c r="F31" s="34"/>
      <c r="G31" s="103">
        <f t="shared" si="0"/>
      </c>
      <c r="H31" s="103">
        <f t="shared" si="1"/>
      </c>
      <c r="I31" s="103">
        <f t="shared" si="2"/>
      </c>
      <c r="J31" s="103">
        <f t="shared" si="3"/>
      </c>
      <c r="K31" s="103">
        <f t="shared" si="4"/>
      </c>
      <c r="L31" s="103">
        <f t="shared" si="5"/>
      </c>
      <c r="M31" s="103">
        <f t="shared" si="6"/>
      </c>
      <c r="N31" s="103">
        <f t="shared" si="7"/>
        <v>0</v>
      </c>
      <c r="O31" s="103">
        <f t="shared" si="8"/>
      </c>
      <c r="P31" s="103">
        <f t="shared" si="9"/>
      </c>
      <c r="Q31" s="103">
        <f t="shared" si="10"/>
      </c>
      <c r="R31" s="103">
        <f t="shared" si="11"/>
      </c>
      <c r="S31" s="103">
        <f t="shared" si="12"/>
      </c>
      <c r="T31" s="103">
        <f t="shared" si="13"/>
      </c>
      <c r="U31" s="103">
        <f t="shared" si="14"/>
      </c>
      <c r="V31" s="114">
        <f t="shared" si="15"/>
        <v>0</v>
      </c>
      <c r="W31" s="114">
        <f t="shared" si="16"/>
        <v>0</v>
      </c>
      <c r="X31" s="103">
        <f t="shared" si="21"/>
      </c>
      <c r="Y31" s="103">
        <f t="shared" si="21"/>
      </c>
      <c r="Z31" s="103">
        <f t="shared" si="21"/>
      </c>
      <c r="AA31" s="103">
        <f t="shared" si="21"/>
      </c>
      <c r="AB31" s="103">
        <f t="shared" si="21"/>
      </c>
      <c r="AC31" s="103">
        <f t="shared" si="21"/>
      </c>
      <c r="AD31" s="103">
        <f t="shared" si="21"/>
      </c>
      <c r="AE31" s="103">
        <f t="shared" si="21"/>
      </c>
      <c r="AF31" s="103">
        <f t="shared" si="21"/>
      </c>
      <c r="AG31" s="103">
        <f t="shared" si="21"/>
      </c>
      <c r="AH31" s="103">
        <f t="shared" si="22"/>
      </c>
      <c r="AI31" s="103">
        <f t="shared" si="22"/>
      </c>
      <c r="AJ31" s="103">
        <f t="shared" si="22"/>
      </c>
      <c r="AK31" s="103">
        <f t="shared" si="22"/>
      </c>
      <c r="AL31" s="103">
        <f t="shared" si="22"/>
      </c>
      <c r="AM31" s="103">
        <f t="shared" si="22"/>
      </c>
      <c r="AN31" s="103">
        <f t="shared" si="22"/>
      </c>
      <c r="AO31" s="103">
        <f t="shared" si="22"/>
      </c>
      <c r="AP31" s="103">
        <f t="shared" si="22"/>
        <v>0</v>
      </c>
      <c r="AQ31" s="103">
        <f t="shared" si="22"/>
      </c>
      <c r="AR31" s="103">
        <f t="shared" si="22"/>
      </c>
      <c r="AS31" s="103">
        <f t="shared" si="22"/>
      </c>
      <c r="AT31" s="103">
        <f t="shared" si="22"/>
      </c>
      <c r="AU31" s="103">
        <f t="shared" si="22"/>
      </c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</row>
    <row r="32" spans="1:178" s="1" customFormat="1" ht="21" customHeight="1">
      <c r="A32" s="74">
        <v>27</v>
      </c>
      <c r="B32" s="75" t="s">
        <v>83</v>
      </c>
      <c r="C32" s="81"/>
      <c r="D32" s="78"/>
      <c r="E32" s="34">
        <v>22</v>
      </c>
      <c r="F32" s="34"/>
      <c r="G32" s="103">
        <f t="shared" si="0"/>
      </c>
      <c r="H32" s="103">
        <f t="shared" si="1"/>
      </c>
      <c r="I32" s="103">
        <f t="shared" si="2"/>
      </c>
      <c r="J32" s="103">
        <f t="shared" si="3"/>
      </c>
      <c r="K32" s="103">
        <f t="shared" si="4"/>
      </c>
      <c r="L32" s="103">
        <f t="shared" si="5"/>
      </c>
      <c r="M32" s="103">
        <f t="shared" si="6"/>
      </c>
      <c r="N32" s="103">
        <f t="shared" si="7"/>
        <v>0</v>
      </c>
      <c r="O32" s="103">
        <f t="shared" si="8"/>
      </c>
      <c r="P32" s="103">
        <f t="shared" si="9"/>
      </c>
      <c r="Q32" s="103">
        <f t="shared" si="10"/>
      </c>
      <c r="R32" s="103">
        <f t="shared" si="11"/>
      </c>
      <c r="S32" s="103">
        <f t="shared" si="12"/>
      </c>
      <c r="T32" s="103">
        <f t="shared" si="13"/>
      </c>
      <c r="U32" s="103">
        <f t="shared" si="14"/>
      </c>
      <c r="V32" s="114">
        <f t="shared" si="15"/>
        <v>0</v>
      </c>
      <c r="W32" s="114">
        <f t="shared" si="16"/>
        <v>0</v>
      </c>
      <c r="X32" s="103">
        <f t="shared" si="21"/>
      </c>
      <c r="Y32" s="103">
        <f t="shared" si="21"/>
      </c>
      <c r="Z32" s="103">
        <f t="shared" si="21"/>
      </c>
      <c r="AA32" s="103">
        <f t="shared" si="21"/>
      </c>
      <c r="AB32" s="103">
        <f t="shared" si="21"/>
      </c>
      <c r="AC32" s="103">
        <f t="shared" si="21"/>
      </c>
      <c r="AD32" s="103">
        <f t="shared" si="21"/>
      </c>
      <c r="AE32" s="103">
        <f t="shared" si="21"/>
      </c>
      <c r="AF32" s="103">
        <f t="shared" si="21"/>
      </c>
      <c r="AG32" s="103">
        <f t="shared" si="21"/>
      </c>
      <c r="AH32" s="103">
        <f t="shared" si="22"/>
      </c>
      <c r="AI32" s="103">
        <f t="shared" si="22"/>
      </c>
      <c r="AJ32" s="103">
        <f t="shared" si="22"/>
      </c>
      <c r="AK32" s="103">
        <f t="shared" si="22"/>
      </c>
      <c r="AL32" s="103">
        <f t="shared" si="22"/>
      </c>
      <c r="AM32" s="103">
        <f t="shared" si="22"/>
      </c>
      <c r="AN32" s="103">
        <f t="shared" si="22"/>
      </c>
      <c r="AO32" s="103">
        <f t="shared" si="22"/>
      </c>
      <c r="AP32" s="103">
        <f t="shared" si="22"/>
      </c>
      <c r="AQ32" s="103">
        <f t="shared" si="22"/>
      </c>
      <c r="AR32" s="103">
        <f t="shared" si="22"/>
      </c>
      <c r="AS32" s="103">
        <f t="shared" si="22"/>
        <v>0</v>
      </c>
      <c r="AT32" s="103">
        <f t="shared" si="22"/>
      </c>
      <c r="AU32" s="103">
        <f t="shared" si="22"/>
      </c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</row>
    <row r="33" spans="1:178" s="1" customFormat="1" ht="21" customHeight="1">
      <c r="A33" s="74">
        <v>28</v>
      </c>
      <c r="B33" s="75" t="s">
        <v>136</v>
      </c>
      <c r="C33" s="81"/>
      <c r="D33" s="78"/>
      <c r="E33" s="34">
        <v>10</v>
      </c>
      <c r="F33" s="34"/>
      <c r="G33" s="103">
        <f t="shared" si="0"/>
      </c>
      <c r="H33" s="103">
        <f t="shared" si="1"/>
      </c>
      <c r="I33" s="103">
        <f t="shared" si="2"/>
      </c>
      <c r="J33" s="103">
        <f t="shared" si="3"/>
      </c>
      <c r="K33" s="103">
        <f t="shared" si="4"/>
      </c>
      <c r="L33" s="103">
        <f t="shared" si="5"/>
      </c>
      <c r="M33" s="103">
        <f t="shared" si="6"/>
      </c>
      <c r="N33" s="103">
        <f t="shared" si="7"/>
        <v>0</v>
      </c>
      <c r="O33" s="103">
        <f t="shared" si="8"/>
      </c>
      <c r="P33" s="103">
        <f t="shared" si="9"/>
      </c>
      <c r="Q33" s="103">
        <f t="shared" si="10"/>
      </c>
      <c r="R33" s="103">
        <f t="shared" si="11"/>
      </c>
      <c r="S33" s="103">
        <f t="shared" si="12"/>
      </c>
      <c r="T33" s="103">
        <f t="shared" si="13"/>
      </c>
      <c r="U33" s="103">
        <f t="shared" si="14"/>
      </c>
      <c r="V33" s="114">
        <f t="shared" si="15"/>
        <v>0</v>
      </c>
      <c r="W33" s="114">
        <f t="shared" si="16"/>
        <v>0</v>
      </c>
      <c r="X33" s="103">
        <f t="shared" si="21"/>
      </c>
      <c r="Y33" s="103">
        <f t="shared" si="21"/>
      </c>
      <c r="Z33" s="103">
        <f t="shared" si="21"/>
      </c>
      <c r="AA33" s="103">
        <f t="shared" si="21"/>
      </c>
      <c r="AB33" s="103">
        <f t="shared" si="21"/>
      </c>
      <c r="AC33" s="103">
        <f t="shared" si="21"/>
      </c>
      <c r="AD33" s="103">
        <f t="shared" si="21"/>
      </c>
      <c r="AE33" s="103">
        <f t="shared" si="21"/>
      </c>
      <c r="AF33" s="103">
        <f t="shared" si="21"/>
      </c>
      <c r="AG33" s="103">
        <f t="shared" si="21"/>
        <v>0</v>
      </c>
      <c r="AH33" s="103">
        <f t="shared" si="22"/>
      </c>
      <c r="AI33" s="103">
        <f t="shared" si="22"/>
      </c>
      <c r="AJ33" s="103">
        <f t="shared" si="22"/>
      </c>
      <c r="AK33" s="103">
        <f t="shared" si="22"/>
      </c>
      <c r="AL33" s="103">
        <f t="shared" si="22"/>
      </c>
      <c r="AM33" s="103">
        <f t="shared" si="22"/>
      </c>
      <c r="AN33" s="103">
        <f t="shared" si="22"/>
      </c>
      <c r="AO33" s="103">
        <f t="shared" si="22"/>
      </c>
      <c r="AP33" s="103">
        <f t="shared" si="22"/>
      </c>
      <c r="AQ33" s="103">
        <f t="shared" si="22"/>
      </c>
      <c r="AR33" s="103">
        <f t="shared" si="22"/>
      </c>
      <c r="AS33" s="103">
        <f t="shared" si="22"/>
      </c>
      <c r="AT33" s="103">
        <f t="shared" si="22"/>
      </c>
      <c r="AU33" s="103">
        <f t="shared" si="22"/>
      </c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</row>
    <row r="34" spans="1:178" s="1" customFormat="1" ht="21" customHeight="1">
      <c r="A34" s="74">
        <v>29</v>
      </c>
      <c r="B34" s="75" t="s">
        <v>178</v>
      </c>
      <c r="C34" s="81"/>
      <c r="D34" s="78"/>
      <c r="E34" s="34">
        <v>5</v>
      </c>
      <c r="F34" s="34" t="s">
        <v>35</v>
      </c>
      <c r="G34" s="103">
        <f t="shared" si="0"/>
      </c>
      <c r="H34" s="103">
        <f t="shared" si="1"/>
      </c>
      <c r="I34" s="103">
        <f t="shared" si="2"/>
      </c>
      <c r="J34" s="103">
        <f t="shared" si="3"/>
      </c>
      <c r="K34" s="103">
        <f t="shared" si="4"/>
      </c>
      <c r="L34" s="103">
        <f t="shared" si="5"/>
      </c>
      <c r="M34" s="103">
        <f t="shared" si="6"/>
      </c>
      <c r="N34" s="103">
        <f t="shared" si="7"/>
        <v>0</v>
      </c>
      <c r="O34" s="103">
        <f t="shared" si="8"/>
      </c>
      <c r="P34" s="103">
        <f t="shared" si="9"/>
      </c>
      <c r="Q34" s="103">
        <f t="shared" si="10"/>
      </c>
      <c r="R34" s="103">
        <f t="shared" si="11"/>
      </c>
      <c r="S34" s="103">
        <f t="shared" si="12"/>
      </c>
      <c r="T34" s="103">
        <f t="shared" si="13"/>
      </c>
      <c r="U34" s="103">
        <f t="shared" si="14"/>
      </c>
      <c r="V34" s="114">
        <f t="shared" si="15"/>
        <v>0</v>
      </c>
      <c r="W34" s="114">
        <f t="shared" si="16"/>
        <v>10</v>
      </c>
      <c r="X34" s="103">
        <f t="shared" si="21"/>
      </c>
      <c r="Y34" s="103">
        <f t="shared" si="21"/>
      </c>
      <c r="Z34" s="103">
        <f t="shared" si="21"/>
      </c>
      <c r="AA34" s="103">
        <f t="shared" si="21"/>
      </c>
      <c r="AB34" s="103">
        <f t="shared" si="21"/>
        <v>10</v>
      </c>
      <c r="AC34" s="103">
        <f t="shared" si="21"/>
      </c>
      <c r="AD34" s="103">
        <f t="shared" si="21"/>
      </c>
      <c r="AE34" s="103">
        <f t="shared" si="21"/>
      </c>
      <c r="AF34" s="103">
        <f t="shared" si="21"/>
      </c>
      <c r="AG34" s="103">
        <f t="shared" si="21"/>
      </c>
      <c r="AH34" s="103">
        <f t="shared" si="22"/>
      </c>
      <c r="AI34" s="103">
        <f t="shared" si="22"/>
      </c>
      <c r="AJ34" s="103">
        <f t="shared" si="22"/>
      </c>
      <c r="AK34" s="103">
        <f t="shared" si="22"/>
      </c>
      <c r="AL34" s="103">
        <f t="shared" si="22"/>
      </c>
      <c r="AM34" s="103">
        <f t="shared" si="22"/>
      </c>
      <c r="AN34" s="103">
        <f t="shared" si="22"/>
      </c>
      <c r="AO34" s="103">
        <f t="shared" si="22"/>
      </c>
      <c r="AP34" s="103">
        <f t="shared" si="22"/>
      </c>
      <c r="AQ34" s="103">
        <f t="shared" si="22"/>
      </c>
      <c r="AR34" s="103">
        <f t="shared" si="22"/>
      </c>
      <c r="AS34" s="103">
        <f t="shared" si="22"/>
      </c>
      <c r="AT34" s="103">
        <f t="shared" si="22"/>
      </c>
      <c r="AU34" s="103">
        <f t="shared" si="22"/>
      </c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</row>
    <row r="35" spans="1:178" s="1" customFormat="1" ht="21" customHeight="1">
      <c r="A35" s="74">
        <v>30</v>
      </c>
      <c r="B35" s="75" t="s">
        <v>42</v>
      </c>
      <c r="C35" s="81"/>
      <c r="D35" s="78"/>
      <c r="E35" s="34">
        <v>3</v>
      </c>
      <c r="F35" s="34" t="s">
        <v>35</v>
      </c>
      <c r="G35" s="103">
        <f t="shared" si="0"/>
      </c>
      <c r="H35" s="103">
        <f t="shared" si="1"/>
      </c>
      <c r="I35" s="103">
        <f t="shared" si="2"/>
      </c>
      <c r="J35" s="103">
        <f t="shared" si="3"/>
      </c>
      <c r="K35" s="103">
        <f t="shared" si="4"/>
      </c>
      <c r="L35" s="103">
        <f t="shared" si="5"/>
      </c>
      <c r="M35" s="103">
        <f t="shared" si="6"/>
      </c>
      <c r="N35" s="103">
        <f t="shared" si="7"/>
        <v>0</v>
      </c>
      <c r="O35" s="103">
        <f t="shared" si="8"/>
      </c>
      <c r="P35" s="103">
        <f t="shared" si="9"/>
      </c>
      <c r="Q35" s="103">
        <f t="shared" si="10"/>
      </c>
      <c r="R35" s="103">
        <f t="shared" si="11"/>
      </c>
      <c r="S35" s="103">
        <f t="shared" si="12"/>
      </c>
      <c r="T35" s="103">
        <f t="shared" si="13"/>
      </c>
      <c r="U35" s="103">
        <f t="shared" si="14"/>
      </c>
      <c r="V35" s="114">
        <f t="shared" si="15"/>
        <v>0</v>
      </c>
      <c r="W35" s="114">
        <f t="shared" si="16"/>
        <v>10</v>
      </c>
      <c r="X35" s="103">
        <f t="shared" si="21"/>
      </c>
      <c r="Y35" s="103">
        <f t="shared" si="21"/>
      </c>
      <c r="Z35" s="103">
        <f t="shared" si="21"/>
        <v>10</v>
      </c>
      <c r="AA35" s="103">
        <f t="shared" si="21"/>
      </c>
      <c r="AB35" s="103">
        <f t="shared" si="21"/>
      </c>
      <c r="AC35" s="103">
        <f t="shared" si="21"/>
      </c>
      <c r="AD35" s="103">
        <f t="shared" si="21"/>
      </c>
      <c r="AE35" s="103">
        <f t="shared" si="21"/>
      </c>
      <c r="AF35" s="103">
        <f t="shared" si="21"/>
      </c>
      <c r="AG35" s="103">
        <f t="shared" si="21"/>
      </c>
      <c r="AH35" s="103">
        <f t="shared" si="22"/>
      </c>
      <c r="AI35" s="103">
        <f t="shared" si="22"/>
      </c>
      <c r="AJ35" s="103">
        <f t="shared" si="22"/>
      </c>
      <c r="AK35" s="103">
        <f t="shared" si="22"/>
      </c>
      <c r="AL35" s="103">
        <f t="shared" si="22"/>
      </c>
      <c r="AM35" s="103">
        <f t="shared" si="22"/>
      </c>
      <c r="AN35" s="103">
        <f t="shared" si="22"/>
      </c>
      <c r="AO35" s="103">
        <f t="shared" si="22"/>
      </c>
      <c r="AP35" s="103">
        <f t="shared" si="22"/>
      </c>
      <c r="AQ35" s="103">
        <f t="shared" si="22"/>
      </c>
      <c r="AR35" s="103">
        <f t="shared" si="22"/>
      </c>
      <c r="AS35" s="103">
        <f t="shared" si="22"/>
      </c>
      <c r="AT35" s="103">
        <f t="shared" si="22"/>
      </c>
      <c r="AU35" s="103">
        <f t="shared" si="22"/>
      </c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</row>
    <row r="36" spans="1:178" s="1" customFormat="1" ht="21" customHeight="1">
      <c r="A36" s="74">
        <v>31</v>
      </c>
      <c r="B36" s="75" t="s">
        <v>36</v>
      </c>
      <c r="C36" s="81"/>
      <c r="D36" s="78"/>
      <c r="E36" s="34">
        <v>1</v>
      </c>
      <c r="F36" s="34"/>
      <c r="G36" s="103">
        <f t="shared" si="0"/>
      </c>
      <c r="H36" s="103">
        <f t="shared" si="1"/>
      </c>
      <c r="I36" s="103">
        <f t="shared" si="2"/>
      </c>
      <c r="J36" s="103">
        <f t="shared" si="3"/>
      </c>
      <c r="K36" s="103">
        <f t="shared" si="4"/>
      </c>
      <c r="L36" s="103">
        <f t="shared" si="5"/>
      </c>
      <c r="M36" s="103">
        <f t="shared" si="6"/>
      </c>
      <c r="N36" s="103">
        <f t="shared" si="7"/>
        <v>0</v>
      </c>
      <c r="O36" s="103">
        <f t="shared" si="8"/>
      </c>
      <c r="P36" s="103">
        <f t="shared" si="9"/>
      </c>
      <c r="Q36" s="103">
        <f t="shared" si="10"/>
      </c>
      <c r="R36" s="103">
        <f t="shared" si="11"/>
      </c>
      <c r="S36" s="103">
        <f t="shared" si="12"/>
      </c>
      <c r="T36" s="103">
        <f t="shared" si="13"/>
      </c>
      <c r="U36" s="103">
        <f t="shared" si="14"/>
      </c>
      <c r="V36" s="114">
        <f t="shared" si="15"/>
        <v>0</v>
      </c>
      <c r="W36" s="114">
        <f t="shared" si="16"/>
        <v>0</v>
      </c>
      <c r="X36" s="103">
        <f aca="true" t="shared" si="23" ref="X36:AG45">IF($E36=X$5,$W36,"")</f>
        <v>0</v>
      </c>
      <c r="Y36" s="103">
        <f t="shared" si="23"/>
      </c>
      <c r="Z36" s="103">
        <f t="shared" si="23"/>
      </c>
      <c r="AA36" s="103">
        <f t="shared" si="23"/>
      </c>
      <c r="AB36" s="103">
        <f t="shared" si="23"/>
      </c>
      <c r="AC36" s="103">
        <f t="shared" si="23"/>
      </c>
      <c r="AD36" s="103">
        <f t="shared" si="23"/>
      </c>
      <c r="AE36" s="103">
        <f t="shared" si="23"/>
      </c>
      <c r="AF36" s="103">
        <f t="shared" si="23"/>
      </c>
      <c r="AG36" s="103">
        <f t="shared" si="23"/>
      </c>
      <c r="AH36" s="103">
        <f aca="true" t="shared" si="24" ref="AH36:AU45">IF($E36=AH$5,$W36,"")</f>
      </c>
      <c r="AI36" s="103">
        <f t="shared" si="24"/>
      </c>
      <c r="AJ36" s="103">
        <f t="shared" si="24"/>
      </c>
      <c r="AK36" s="103">
        <f t="shared" si="24"/>
      </c>
      <c r="AL36" s="103">
        <f t="shared" si="24"/>
      </c>
      <c r="AM36" s="103">
        <f t="shared" si="24"/>
      </c>
      <c r="AN36" s="103">
        <f t="shared" si="24"/>
      </c>
      <c r="AO36" s="103">
        <f t="shared" si="24"/>
      </c>
      <c r="AP36" s="103">
        <f t="shared" si="24"/>
      </c>
      <c r="AQ36" s="103">
        <f t="shared" si="24"/>
      </c>
      <c r="AR36" s="103">
        <f t="shared" si="24"/>
      </c>
      <c r="AS36" s="103">
        <f t="shared" si="24"/>
      </c>
      <c r="AT36" s="103">
        <f t="shared" si="24"/>
      </c>
      <c r="AU36" s="103">
        <f t="shared" si="24"/>
      </c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</row>
    <row r="37" spans="1:178" s="1" customFormat="1" ht="21" customHeight="1">
      <c r="A37" s="74">
        <v>32</v>
      </c>
      <c r="B37" s="75" t="s">
        <v>133</v>
      </c>
      <c r="C37" s="81"/>
      <c r="D37" s="78"/>
      <c r="E37" s="34">
        <v>7</v>
      </c>
      <c r="F37" s="34" t="s">
        <v>35</v>
      </c>
      <c r="G37" s="103">
        <f t="shared" si="0"/>
      </c>
      <c r="H37" s="103">
        <f t="shared" si="1"/>
      </c>
      <c r="I37" s="103">
        <f t="shared" si="2"/>
      </c>
      <c r="J37" s="103">
        <f t="shared" si="3"/>
      </c>
      <c r="K37" s="103">
        <f t="shared" si="4"/>
      </c>
      <c r="L37" s="103">
        <f t="shared" si="5"/>
      </c>
      <c r="M37" s="103">
        <f t="shared" si="6"/>
      </c>
      <c r="N37" s="103">
        <f t="shared" si="7"/>
        <v>0</v>
      </c>
      <c r="O37" s="103">
        <f t="shared" si="8"/>
      </c>
      <c r="P37" s="103">
        <f t="shared" si="9"/>
      </c>
      <c r="Q37" s="103">
        <f t="shared" si="10"/>
      </c>
      <c r="R37" s="103">
        <f t="shared" si="11"/>
      </c>
      <c r="S37" s="103">
        <f t="shared" si="12"/>
      </c>
      <c r="T37" s="103">
        <f t="shared" si="13"/>
      </c>
      <c r="U37" s="103">
        <f t="shared" si="14"/>
      </c>
      <c r="V37" s="114">
        <f t="shared" si="15"/>
        <v>0</v>
      </c>
      <c r="W37" s="114">
        <f t="shared" si="16"/>
        <v>10</v>
      </c>
      <c r="X37" s="103">
        <f t="shared" si="23"/>
      </c>
      <c r="Y37" s="103">
        <f t="shared" si="23"/>
      </c>
      <c r="Z37" s="103">
        <f t="shared" si="23"/>
      </c>
      <c r="AA37" s="103">
        <f t="shared" si="23"/>
      </c>
      <c r="AB37" s="103">
        <f t="shared" si="23"/>
      </c>
      <c r="AC37" s="103">
        <f t="shared" si="23"/>
      </c>
      <c r="AD37" s="103">
        <f t="shared" si="23"/>
        <v>10</v>
      </c>
      <c r="AE37" s="103">
        <f t="shared" si="23"/>
      </c>
      <c r="AF37" s="103">
        <f t="shared" si="23"/>
      </c>
      <c r="AG37" s="103">
        <f t="shared" si="23"/>
      </c>
      <c r="AH37" s="103">
        <f t="shared" si="24"/>
      </c>
      <c r="AI37" s="103">
        <f t="shared" si="24"/>
      </c>
      <c r="AJ37" s="103">
        <f t="shared" si="24"/>
      </c>
      <c r="AK37" s="103">
        <f t="shared" si="24"/>
      </c>
      <c r="AL37" s="103">
        <f t="shared" si="24"/>
      </c>
      <c r="AM37" s="103">
        <f t="shared" si="24"/>
      </c>
      <c r="AN37" s="103">
        <f t="shared" si="24"/>
      </c>
      <c r="AO37" s="103">
        <f t="shared" si="24"/>
      </c>
      <c r="AP37" s="103">
        <f t="shared" si="24"/>
      </c>
      <c r="AQ37" s="103">
        <f t="shared" si="24"/>
      </c>
      <c r="AR37" s="103">
        <f t="shared" si="24"/>
      </c>
      <c r="AS37" s="103">
        <f t="shared" si="24"/>
      </c>
      <c r="AT37" s="103">
        <f t="shared" si="24"/>
      </c>
      <c r="AU37" s="103">
        <f t="shared" si="24"/>
      </c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</row>
    <row r="38" spans="1:178" s="1" customFormat="1" ht="21" customHeight="1">
      <c r="A38" s="74">
        <v>33</v>
      </c>
      <c r="B38" s="75" t="s">
        <v>89</v>
      </c>
      <c r="C38" s="81"/>
      <c r="D38" s="78"/>
      <c r="E38" s="34">
        <v>24</v>
      </c>
      <c r="F38" s="34"/>
      <c r="G38" s="103">
        <f aca="true" t="shared" si="25" ref="G38:G69">IF($C38=$FU$6,1,"")</f>
      </c>
      <c r="H38" s="103">
        <f aca="true" t="shared" si="26" ref="H38:H69">IF($C38=$FU$7,2,"")</f>
      </c>
      <c r="I38" s="103">
        <f aca="true" t="shared" si="27" ref="I38:I69">IF($C38=$FU$8,3,"")</f>
      </c>
      <c r="J38" s="103">
        <f aca="true" t="shared" si="28" ref="J38:J69">IF($C38=$FU$9,4,"")</f>
      </c>
      <c r="K38" s="103">
        <f aca="true" t="shared" si="29" ref="K38:K69">IF($C38=$FU$10,5,"")</f>
      </c>
      <c r="L38" s="103">
        <f aca="true" t="shared" si="30" ref="L38:L69">IF($C38=$FU$11,6,"")</f>
      </c>
      <c r="M38" s="103">
        <f aca="true" t="shared" si="31" ref="M38:M69">IF($C38=$FU$12,7,"")</f>
      </c>
      <c r="N38" s="103">
        <f aca="true" t="shared" si="32" ref="N38:N69">SUM(G38:M38)</f>
        <v>0</v>
      </c>
      <c r="O38" s="103">
        <f aca="true" t="shared" si="33" ref="O38:O69">IF(N38=1,$G$109,"")</f>
      </c>
      <c r="P38" s="103">
        <f aca="true" t="shared" si="34" ref="P38:P69">IF($N38=2,$H$109,"")</f>
      </c>
      <c r="Q38" s="103">
        <f aca="true" t="shared" si="35" ref="Q38:Q69">IF($N38=3,$I$109,"")</f>
      </c>
      <c r="R38" s="103">
        <f aca="true" t="shared" si="36" ref="R38:R69">IF($N38=4,$J$109,"")</f>
      </c>
      <c r="S38" s="103">
        <f aca="true" t="shared" si="37" ref="S38:S69">IF($N38=5,$K$109,"")</f>
      </c>
      <c r="T38" s="103">
        <f aca="true" t="shared" si="38" ref="T38:T69">IF($N38=6,$L$109,"")</f>
      </c>
      <c r="U38" s="103">
        <f aca="true" t="shared" si="39" ref="U38:U69">IF($N38=7,$M$109,"")</f>
      </c>
      <c r="V38" s="114">
        <f aca="true" t="shared" si="40" ref="V38:V69">MAX(O38:U38)</f>
        <v>0</v>
      </c>
      <c r="W38" s="114">
        <f aca="true" t="shared" si="41" ref="W38:W69">IF(F38="inv.",10-V38,V38)</f>
        <v>0</v>
      </c>
      <c r="X38" s="103">
        <f t="shared" si="23"/>
      </c>
      <c r="Y38" s="103">
        <f t="shared" si="23"/>
      </c>
      <c r="Z38" s="103">
        <f t="shared" si="23"/>
      </c>
      <c r="AA38" s="103">
        <f t="shared" si="23"/>
      </c>
      <c r="AB38" s="103">
        <f t="shared" si="23"/>
      </c>
      <c r="AC38" s="103">
        <f t="shared" si="23"/>
      </c>
      <c r="AD38" s="103">
        <f t="shared" si="23"/>
      </c>
      <c r="AE38" s="103">
        <f t="shared" si="23"/>
      </c>
      <c r="AF38" s="103">
        <f t="shared" si="23"/>
      </c>
      <c r="AG38" s="103">
        <f t="shared" si="23"/>
      </c>
      <c r="AH38" s="103">
        <f t="shared" si="24"/>
      </c>
      <c r="AI38" s="103">
        <f t="shared" si="24"/>
      </c>
      <c r="AJ38" s="103">
        <f t="shared" si="24"/>
      </c>
      <c r="AK38" s="103">
        <f t="shared" si="24"/>
      </c>
      <c r="AL38" s="103">
        <f t="shared" si="24"/>
      </c>
      <c r="AM38" s="103">
        <f t="shared" si="24"/>
      </c>
      <c r="AN38" s="103">
        <f t="shared" si="24"/>
      </c>
      <c r="AO38" s="103">
        <f t="shared" si="24"/>
      </c>
      <c r="AP38" s="103">
        <f t="shared" si="24"/>
      </c>
      <c r="AQ38" s="103">
        <f t="shared" si="24"/>
      </c>
      <c r="AR38" s="103">
        <f t="shared" si="24"/>
      </c>
      <c r="AS38" s="103">
        <f t="shared" si="24"/>
      </c>
      <c r="AT38" s="103">
        <f t="shared" si="24"/>
      </c>
      <c r="AU38" s="103">
        <f t="shared" si="24"/>
        <v>0</v>
      </c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</row>
    <row r="39" spans="1:178" s="1" customFormat="1" ht="21" customHeight="1">
      <c r="A39" s="74">
        <v>34</v>
      </c>
      <c r="B39" s="75" t="s">
        <v>78</v>
      </c>
      <c r="C39" s="81"/>
      <c r="D39" s="78"/>
      <c r="E39" s="34">
        <v>21</v>
      </c>
      <c r="F39" s="34"/>
      <c r="G39" s="103">
        <f t="shared" si="25"/>
      </c>
      <c r="H39" s="103">
        <f t="shared" si="26"/>
      </c>
      <c r="I39" s="103">
        <f t="shared" si="27"/>
      </c>
      <c r="J39" s="103">
        <f t="shared" si="28"/>
      </c>
      <c r="K39" s="103">
        <f t="shared" si="29"/>
      </c>
      <c r="L39" s="103">
        <f t="shared" si="30"/>
      </c>
      <c r="M39" s="103">
        <f t="shared" si="31"/>
      </c>
      <c r="N39" s="103">
        <f t="shared" si="32"/>
        <v>0</v>
      </c>
      <c r="O39" s="103">
        <f t="shared" si="33"/>
      </c>
      <c r="P39" s="103">
        <f t="shared" si="34"/>
      </c>
      <c r="Q39" s="103">
        <f t="shared" si="35"/>
      </c>
      <c r="R39" s="103">
        <f t="shared" si="36"/>
      </c>
      <c r="S39" s="103">
        <f t="shared" si="37"/>
      </c>
      <c r="T39" s="103">
        <f t="shared" si="38"/>
      </c>
      <c r="U39" s="103">
        <f t="shared" si="39"/>
      </c>
      <c r="V39" s="114">
        <f t="shared" si="40"/>
        <v>0</v>
      </c>
      <c r="W39" s="114">
        <f t="shared" si="41"/>
        <v>0</v>
      </c>
      <c r="X39" s="103">
        <f t="shared" si="23"/>
      </c>
      <c r="Y39" s="103">
        <f t="shared" si="23"/>
      </c>
      <c r="Z39" s="103">
        <f t="shared" si="23"/>
      </c>
      <c r="AA39" s="103">
        <f t="shared" si="23"/>
      </c>
      <c r="AB39" s="103">
        <f t="shared" si="23"/>
      </c>
      <c r="AC39" s="103">
        <f t="shared" si="23"/>
      </c>
      <c r="AD39" s="103">
        <f t="shared" si="23"/>
      </c>
      <c r="AE39" s="103">
        <f t="shared" si="23"/>
      </c>
      <c r="AF39" s="103">
        <f t="shared" si="23"/>
      </c>
      <c r="AG39" s="103">
        <f t="shared" si="23"/>
      </c>
      <c r="AH39" s="103">
        <f t="shared" si="24"/>
      </c>
      <c r="AI39" s="103">
        <f t="shared" si="24"/>
      </c>
      <c r="AJ39" s="103">
        <f t="shared" si="24"/>
      </c>
      <c r="AK39" s="103">
        <f t="shared" si="24"/>
      </c>
      <c r="AL39" s="103">
        <f t="shared" si="24"/>
      </c>
      <c r="AM39" s="103">
        <f t="shared" si="24"/>
      </c>
      <c r="AN39" s="103">
        <f t="shared" si="24"/>
      </c>
      <c r="AO39" s="103">
        <f t="shared" si="24"/>
      </c>
      <c r="AP39" s="103">
        <f t="shared" si="24"/>
      </c>
      <c r="AQ39" s="103">
        <f t="shared" si="24"/>
      </c>
      <c r="AR39" s="103">
        <f t="shared" si="24"/>
        <v>0</v>
      </c>
      <c r="AS39" s="103">
        <f t="shared" si="24"/>
      </c>
      <c r="AT39" s="103">
        <f t="shared" si="24"/>
      </c>
      <c r="AU39" s="103">
        <f t="shared" si="24"/>
      </c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</row>
    <row r="40" spans="1:178" s="1" customFormat="1" ht="21" customHeight="1">
      <c r="A40" s="74">
        <v>35</v>
      </c>
      <c r="B40" s="75" t="s">
        <v>44</v>
      </c>
      <c r="C40" s="81"/>
      <c r="D40" s="78"/>
      <c r="E40" s="34">
        <v>14</v>
      </c>
      <c r="F40" s="34"/>
      <c r="G40" s="103">
        <f t="shared" si="25"/>
      </c>
      <c r="H40" s="103">
        <f t="shared" si="26"/>
      </c>
      <c r="I40" s="103">
        <f t="shared" si="27"/>
      </c>
      <c r="J40" s="103">
        <f t="shared" si="28"/>
      </c>
      <c r="K40" s="103">
        <f t="shared" si="29"/>
      </c>
      <c r="L40" s="103">
        <f t="shared" si="30"/>
      </c>
      <c r="M40" s="103">
        <f t="shared" si="31"/>
      </c>
      <c r="N40" s="103">
        <f t="shared" si="32"/>
        <v>0</v>
      </c>
      <c r="O40" s="103">
        <f t="shared" si="33"/>
      </c>
      <c r="P40" s="103">
        <f t="shared" si="34"/>
      </c>
      <c r="Q40" s="103">
        <f t="shared" si="35"/>
      </c>
      <c r="R40" s="103">
        <f t="shared" si="36"/>
      </c>
      <c r="S40" s="103">
        <f t="shared" si="37"/>
      </c>
      <c r="T40" s="103">
        <f t="shared" si="38"/>
      </c>
      <c r="U40" s="103">
        <f t="shared" si="39"/>
      </c>
      <c r="V40" s="114">
        <f t="shared" si="40"/>
        <v>0</v>
      </c>
      <c r="W40" s="114">
        <f t="shared" si="41"/>
        <v>0</v>
      </c>
      <c r="X40" s="103">
        <f t="shared" si="23"/>
      </c>
      <c r="Y40" s="103">
        <f t="shared" si="23"/>
      </c>
      <c r="Z40" s="103">
        <f t="shared" si="23"/>
      </c>
      <c r="AA40" s="103">
        <f t="shared" si="23"/>
      </c>
      <c r="AB40" s="103">
        <f t="shared" si="23"/>
      </c>
      <c r="AC40" s="103">
        <f t="shared" si="23"/>
      </c>
      <c r="AD40" s="103">
        <f t="shared" si="23"/>
      </c>
      <c r="AE40" s="103">
        <f t="shared" si="23"/>
      </c>
      <c r="AF40" s="103">
        <f t="shared" si="23"/>
      </c>
      <c r="AG40" s="103">
        <f t="shared" si="23"/>
      </c>
      <c r="AH40" s="103">
        <f t="shared" si="24"/>
      </c>
      <c r="AI40" s="103">
        <f t="shared" si="24"/>
      </c>
      <c r="AJ40" s="103">
        <f t="shared" si="24"/>
      </c>
      <c r="AK40" s="103">
        <f t="shared" si="24"/>
        <v>0</v>
      </c>
      <c r="AL40" s="103">
        <f t="shared" si="24"/>
      </c>
      <c r="AM40" s="103">
        <f t="shared" si="24"/>
      </c>
      <c r="AN40" s="103">
        <f t="shared" si="24"/>
      </c>
      <c r="AO40" s="103">
        <f t="shared" si="24"/>
      </c>
      <c r="AP40" s="103">
        <f t="shared" si="24"/>
      </c>
      <c r="AQ40" s="103">
        <f t="shared" si="24"/>
      </c>
      <c r="AR40" s="103">
        <f t="shared" si="24"/>
      </c>
      <c r="AS40" s="103">
        <f t="shared" si="24"/>
      </c>
      <c r="AT40" s="103">
        <f t="shared" si="24"/>
      </c>
      <c r="AU40" s="103">
        <f t="shared" si="24"/>
      </c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</row>
    <row r="41" spans="1:178" s="1" customFormat="1" ht="21" customHeight="1">
      <c r="A41" s="74">
        <v>36</v>
      </c>
      <c r="B41" s="75" t="s">
        <v>63</v>
      </c>
      <c r="C41" s="81"/>
      <c r="D41" s="78"/>
      <c r="E41" s="34">
        <v>12</v>
      </c>
      <c r="F41" s="34" t="s">
        <v>35</v>
      </c>
      <c r="G41" s="103">
        <f t="shared" si="25"/>
      </c>
      <c r="H41" s="103">
        <f t="shared" si="26"/>
      </c>
      <c r="I41" s="103">
        <f t="shared" si="27"/>
      </c>
      <c r="J41" s="103">
        <f t="shared" si="28"/>
      </c>
      <c r="K41" s="103">
        <f t="shared" si="29"/>
      </c>
      <c r="L41" s="103">
        <f t="shared" si="30"/>
      </c>
      <c r="M41" s="103">
        <f t="shared" si="31"/>
      </c>
      <c r="N41" s="103">
        <f t="shared" si="32"/>
        <v>0</v>
      </c>
      <c r="O41" s="103">
        <f t="shared" si="33"/>
      </c>
      <c r="P41" s="103">
        <f t="shared" si="34"/>
      </c>
      <c r="Q41" s="103">
        <f t="shared" si="35"/>
      </c>
      <c r="R41" s="103">
        <f t="shared" si="36"/>
      </c>
      <c r="S41" s="103">
        <f t="shared" si="37"/>
      </c>
      <c r="T41" s="103">
        <f t="shared" si="38"/>
      </c>
      <c r="U41" s="103">
        <f t="shared" si="39"/>
      </c>
      <c r="V41" s="114">
        <f t="shared" si="40"/>
        <v>0</v>
      </c>
      <c r="W41" s="114">
        <f t="shared" si="41"/>
        <v>10</v>
      </c>
      <c r="X41" s="103">
        <f t="shared" si="23"/>
      </c>
      <c r="Y41" s="103">
        <f t="shared" si="23"/>
      </c>
      <c r="Z41" s="103">
        <f t="shared" si="23"/>
      </c>
      <c r="AA41" s="103">
        <f t="shared" si="23"/>
      </c>
      <c r="AB41" s="103">
        <f t="shared" si="23"/>
      </c>
      <c r="AC41" s="103">
        <f t="shared" si="23"/>
      </c>
      <c r="AD41" s="103">
        <f t="shared" si="23"/>
      </c>
      <c r="AE41" s="103">
        <f t="shared" si="23"/>
      </c>
      <c r="AF41" s="103">
        <f t="shared" si="23"/>
      </c>
      <c r="AG41" s="103">
        <f t="shared" si="23"/>
      </c>
      <c r="AH41" s="103">
        <f t="shared" si="24"/>
      </c>
      <c r="AI41" s="103">
        <f t="shared" si="24"/>
        <v>10</v>
      </c>
      <c r="AJ41" s="103">
        <f t="shared" si="24"/>
      </c>
      <c r="AK41" s="103">
        <f t="shared" si="24"/>
      </c>
      <c r="AL41" s="103">
        <f t="shared" si="24"/>
      </c>
      <c r="AM41" s="103">
        <f t="shared" si="24"/>
      </c>
      <c r="AN41" s="103">
        <f t="shared" si="24"/>
      </c>
      <c r="AO41" s="103">
        <f t="shared" si="24"/>
      </c>
      <c r="AP41" s="103">
        <f t="shared" si="24"/>
      </c>
      <c r="AQ41" s="103">
        <f t="shared" si="24"/>
      </c>
      <c r="AR41" s="103">
        <f t="shared" si="24"/>
      </c>
      <c r="AS41" s="103">
        <f t="shared" si="24"/>
      </c>
      <c r="AT41" s="103">
        <f t="shared" si="24"/>
      </c>
      <c r="AU41" s="103">
        <f t="shared" si="24"/>
      </c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</row>
    <row r="42" spans="1:178" s="1" customFormat="1" ht="21" customHeight="1">
      <c r="A42" s="74">
        <v>37</v>
      </c>
      <c r="B42" s="75" t="s">
        <v>139</v>
      </c>
      <c r="C42" s="81"/>
      <c r="D42" s="78"/>
      <c r="E42" s="34">
        <v>11</v>
      </c>
      <c r="F42" s="34" t="s">
        <v>35</v>
      </c>
      <c r="G42" s="103">
        <f t="shared" si="25"/>
      </c>
      <c r="H42" s="103">
        <f t="shared" si="26"/>
      </c>
      <c r="I42" s="103">
        <f t="shared" si="27"/>
      </c>
      <c r="J42" s="103">
        <f t="shared" si="28"/>
      </c>
      <c r="K42" s="103">
        <f t="shared" si="29"/>
      </c>
      <c r="L42" s="103">
        <f t="shared" si="30"/>
      </c>
      <c r="M42" s="103">
        <f t="shared" si="31"/>
      </c>
      <c r="N42" s="103">
        <f t="shared" si="32"/>
        <v>0</v>
      </c>
      <c r="O42" s="103">
        <f t="shared" si="33"/>
      </c>
      <c r="P42" s="103">
        <f t="shared" si="34"/>
      </c>
      <c r="Q42" s="103">
        <f t="shared" si="35"/>
      </c>
      <c r="R42" s="103">
        <f t="shared" si="36"/>
      </c>
      <c r="S42" s="103">
        <f t="shared" si="37"/>
      </c>
      <c r="T42" s="103">
        <f t="shared" si="38"/>
      </c>
      <c r="U42" s="103">
        <f t="shared" si="39"/>
      </c>
      <c r="V42" s="114">
        <f t="shared" si="40"/>
        <v>0</v>
      </c>
      <c r="W42" s="114">
        <f t="shared" si="41"/>
        <v>10</v>
      </c>
      <c r="X42" s="103">
        <f t="shared" si="23"/>
      </c>
      <c r="Y42" s="103">
        <f t="shared" si="23"/>
      </c>
      <c r="Z42" s="103">
        <f t="shared" si="23"/>
      </c>
      <c r="AA42" s="103">
        <f t="shared" si="23"/>
      </c>
      <c r="AB42" s="103">
        <f t="shared" si="23"/>
      </c>
      <c r="AC42" s="103">
        <f t="shared" si="23"/>
      </c>
      <c r="AD42" s="103">
        <f t="shared" si="23"/>
      </c>
      <c r="AE42" s="103">
        <f t="shared" si="23"/>
      </c>
      <c r="AF42" s="103">
        <f t="shared" si="23"/>
      </c>
      <c r="AG42" s="103">
        <f t="shared" si="23"/>
      </c>
      <c r="AH42" s="103">
        <f t="shared" si="24"/>
        <v>10</v>
      </c>
      <c r="AI42" s="103">
        <f t="shared" si="24"/>
      </c>
      <c r="AJ42" s="103">
        <f t="shared" si="24"/>
      </c>
      <c r="AK42" s="103">
        <f t="shared" si="24"/>
      </c>
      <c r="AL42" s="103">
        <f t="shared" si="24"/>
      </c>
      <c r="AM42" s="103">
        <f t="shared" si="24"/>
      </c>
      <c r="AN42" s="103">
        <f t="shared" si="24"/>
      </c>
      <c r="AO42" s="103">
        <f t="shared" si="24"/>
      </c>
      <c r="AP42" s="103">
        <f t="shared" si="24"/>
      </c>
      <c r="AQ42" s="103">
        <f t="shared" si="24"/>
      </c>
      <c r="AR42" s="103">
        <f t="shared" si="24"/>
      </c>
      <c r="AS42" s="103">
        <f t="shared" si="24"/>
      </c>
      <c r="AT42" s="103">
        <f t="shared" si="24"/>
      </c>
      <c r="AU42" s="103">
        <f t="shared" si="24"/>
      </c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</row>
    <row r="43" spans="1:178" s="1" customFormat="1" ht="21" customHeight="1">
      <c r="A43" s="74">
        <v>38</v>
      </c>
      <c r="B43" s="75" t="s">
        <v>71</v>
      </c>
      <c r="C43" s="81"/>
      <c r="D43" s="78"/>
      <c r="E43" s="34">
        <v>8</v>
      </c>
      <c r="F43" s="34" t="s">
        <v>35</v>
      </c>
      <c r="G43" s="103">
        <f t="shared" si="25"/>
      </c>
      <c r="H43" s="103">
        <f t="shared" si="26"/>
      </c>
      <c r="I43" s="103">
        <f t="shared" si="27"/>
      </c>
      <c r="J43" s="103">
        <f t="shared" si="28"/>
      </c>
      <c r="K43" s="103">
        <f t="shared" si="29"/>
      </c>
      <c r="L43" s="103">
        <f t="shared" si="30"/>
      </c>
      <c r="M43" s="103">
        <f t="shared" si="31"/>
      </c>
      <c r="N43" s="103">
        <f t="shared" si="32"/>
        <v>0</v>
      </c>
      <c r="O43" s="103">
        <f t="shared" si="33"/>
      </c>
      <c r="P43" s="103">
        <f t="shared" si="34"/>
      </c>
      <c r="Q43" s="103">
        <f t="shared" si="35"/>
      </c>
      <c r="R43" s="103">
        <f t="shared" si="36"/>
      </c>
      <c r="S43" s="103">
        <f t="shared" si="37"/>
      </c>
      <c r="T43" s="103">
        <f t="shared" si="38"/>
      </c>
      <c r="U43" s="103">
        <f t="shared" si="39"/>
      </c>
      <c r="V43" s="114">
        <f t="shared" si="40"/>
        <v>0</v>
      </c>
      <c r="W43" s="114">
        <f t="shared" si="41"/>
        <v>10</v>
      </c>
      <c r="X43" s="103">
        <f t="shared" si="23"/>
      </c>
      <c r="Y43" s="103">
        <f t="shared" si="23"/>
      </c>
      <c r="Z43" s="103">
        <f t="shared" si="23"/>
      </c>
      <c r="AA43" s="103">
        <f t="shared" si="23"/>
      </c>
      <c r="AB43" s="103">
        <f t="shared" si="23"/>
      </c>
      <c r="AC43" s="103">
        <f t="shared" si="23"/>
      </c>
      <c r="AD43" s="103">
        <f t="shared" si="23"/>
      </c>
      <c r="AE43" s="103">
        <f t="shared" si="23"/>
        <v>10</v>
      </c>
      <c r="AF43" s="103">
        <f t="shared" si="23"/>
      </c>
      <c r="AG43" s="103">
        <f t="shared" si="23"/>
      </c>
      <c r="AH43" s="103">
        <f t="shared" si="24"/>
      </c>
      <c r="AI43" s="103">
        <f t="shared" si="24"/>
      </c>
      <c r="AJ43" s="103">
        <f t="shared" si="24"/>
      </c>
      <c r="AK43" s="103">
        <f t="shared" si="24"/>
      </c>
      <c r="AL43" s="103">
        <f t="shared" si="24"/>
      </c>
      <c r="AM43" s="103">
        <f t="shared" si="24"/>
      </c>
      <c r="AN43" s="103">
        <f t="shared" si="24"/>
      </c>
      <c r="AO43" s="103">
        <f t="shared" si="24"/>
      </c>
      <c r="AP43" s="103">
        <f t="shared" si="24"/>
      </c>
      <c r="AQ43" s="103">
        <f t="shared" si="24"/>
      </c>
      <c r="AR43" s="103">
        <f t="shared" si="24"/>
      </c>
      <c r="AS43" s="103">
        <f t="shared" si="24"/>
      </c>
      <c r="AT43" s="103">
        <f t="shared" si="24"/>
      </c>
      <c r="AU43" s="103">
        <f t="shared" si="24"/>
      </c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</row>
    <row r="44" spans="1:178" s="1" customFormat="1" ht="21" customHeight="1">
      <c r="A44" s="74">
        <v>39</v>
      </c>
      <c r="B44" s="75" t="s">
        <v>47</v>
      </c>
      <c r="C44" s="81"/>
      <c r="D44" s="78"/>
      <c r="E44" s="34">
        <v>15</v>
      </c>
      <c r="F44" s="34"/>
      <c r="G44" s="103">
        <f t="shared" si="25"/>
      </c>
      <c r="H44" s="103">
        <f t="shared" si="26"/>
      </c>
      <c r="I44" s="103">
        <f t="shared" si="27"/>
      </c>
      <c r="J44" s="103">
        <f t="shared" si="28"/>
      </c>
      <c r="K44" s="103">
        <f t="shared" si="29"/>
      </c>
      <c r="L44" s="103">
        <f t="shared" si="30"/>
      </c>
      <c r="M44" s="103">
        <f t="shared" si="31"/>
      </c>
      <c r="N44" s="103">
        <f t="shared" si="32"/>
        <v>0</v>
      </c>
      <c r="O44" s="103">
        <f t="shared" si="33"/>
      </c>
      <c r="P44" s="103">
        <f t="shared" si="34"/>
      </c>
      <c r="Q44" s="103">
        <f t="shared" si="35"/>
      </c>
      <c r="R44" s="103">
        <f t="shared" si="36"/>
      </c>
      <c r="S44" s="103">
        <f t="shared" si="37"/>
      </c>
      <c r="T44" s="103">
        <f t="shared" si="38"/>
      </c>
      <c r="U44" s="103">
        <f t="shared" si="39"/>
      </c>
      <c r="V44" s="114">
        <f t="shared" si="40"/>
        <v>0</v>
      </c>
      <c r="W44" s="114">
        <f t="shared" si="41"/>
        <v>0</v>
      </c>
      <c r="X44" s="103">
        <f t="shared" si="23"/>
      </c>
      <c r="Y44" s="103">
        <f t="shared" si="23"/>
      </c>
      <c r="Z44" s="103">
        <f t="shared" si="23"/>
      </c>
      <c r="AA44" s="103">
        <f t="shared" si="23"/>
      </c>
      <c r="AB44" s="103">
        <f t="shared" si="23"/>
      </c>
      <c r="AC44" s="103">
        <f t="shared" si="23"/>
      </c>
      <c r="AD44" s="103">
        <f t="shared" si="23"/>
      </c>
      <c r="AE44" s="103">
        <f t="shared" si="23"/>
      </c>
      <c r="AF44" s="103">
        <f t="shared" si="23"/>
      </c>
      <c r="AG44" s="103">
        <f t="shared" si="23"/>
      </c>
      <c r="AH44" s="103">
        <f t="shared" si="24"/>
      </c>
      <c r="AI44" s="103">
        <f t="shared" si="24"/>
      </c>
      <c r="AJ44" s="103">
        <f t="shared" si="24"/>
      </c>
      <c r="AK44" s="103">
        <f t="shared" si="24"/>
      </c>
      <c r="AL44" s="103">
        <f t="shared" si="24"/>
        <v>0</v>
      </c>
      <c r="AM44" s="103">
        <f t="shared" si="24"/>
      </c>
      <c r="AN44" s="103">
        <f t="shared" si="24"/>
      </c>
      <c r="AO44" s="103">
        <f t="shared" si="24"/>
      </c>
      <c r="AP44" s="103">
        <f t="shared" si="24"/>
      </c>
      <c r="AQ44" s="103">
        <f t="shared" si="24"/>
      </c>
      <c r="AR44" s="103">
        <f t="shared" si="24"/>
      </c>
      <c r="AS44" s="103">
        <f t="shared" si="24"/>
      </c>
      <c r="AT44" s="103">
        <f t="shared" si="24"/>
      </c>
      <c r="AU44" s="103">
        <f t="shared" si="24"/>
      </c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</row>
    <row r="45" spans="1:178" s="1" customFormat="1" ht="21" customHeight="1">
      <c r="A45" s="74">
        <v>40</v>
      </c>
      <c r="B45" s="75" t="s">
        <v>41</v>
      </c>
      <c r="C45" s="81"/>
      <c r="D45" s="78"/>
      <c r="E45" s="34">
        <v>3</v>
      </c>
      <c r="F45" s="34"/>
      <c r="G45" s="103">
        <f t="shared" si="25"/>
      </c>
      <c r="H45" s="103">
        <f t="shared" si="26"/>
      </c>
      <c r="I45" s="103">
        <f t="shared" si="27"/>
      </c>
      <c r="J45" s="103">
        <f t="shared" si="28"/>
      </c>
      <c r="K45" s="103">
        <f t="shared" si="29"/>
      </c>
      <c r="L45" s="103">
        <f t="shared" si="30"/>
      </c>
      <c r="M45" s="103">
        <f t="shared" si="31"/>
      </c>
      <c r="N45" s="103">
        <f t="shared" si="32"/>
        <v>0</v>
      </c>
      <c r="O45" s="103">
        <f t="shared" si="33"/>
      </c>
      <c r="P45" s="103">
        <f t="shared" si="34"/>
      </c>
      <c r="Q45" s="103">
        <f t="shared" si="35"/>
      </c>
      <c r="R45" s="103">
        <f t="shared" si="36"/>
      </c>
      <c r="S45" s="103">
        <f t="shared" si="37"/>
      </c>
      <c r="T45" s="103">
        <f t="shared" si="38"/>
      </c>
      <c r="U45" s="103">
        <f t="shared" si="39"/>
      </c>
      <c r="V45" s="114">
        <f t="shared" si="40"/>
        <v>0</v>
      </c>
      <c r="W45" s="114">
        <f t="shared" si="41"/>
        <v>0</v>
      </c>
      <c r="X45" s="103">
        <f t="shared" si="23"/>
      </c>
      <c r="Y45" s="103">
        <f t="shared" si="23"/>
      </c>
      <c r="Z45" s="103">
        <f t="shared" si="23"/>
        <v>0</v>
      </c>
      <c r="AA45" s="103">
        <f t="shared" si="23"/>
      </c>
      <c r="AB45" s="103">
        <f t="shared" si="23"/>
      </c>
      <c r="AC45" s="103">
        <f t="shared" si="23"/>
      </c>
      <c r="AD45" s="103">
        <f t="shared" si="23"/>
      </c>
      <c r="AE45" s="103">
        <f t="shared" si="23"/>
      </c>
      <c r="AF45" s="103">
        <f t="shared" si="23"/>
      </c>
      <c r="AG45" s="103">
        <f t="shared" si="23"/>
      </c>
      <c r="AH45" s="103">
        <f t="shared" si="24"/>
      </c>
      <c r="AI45" s="103">
        <f t="shared" si="24"/>
      </c>
      <c r="AJ45" s="103">
        <f t="shared" si="24"/>
      </c>
      <c r="AK45" s="103">
        <f t="shared" si="24"/>
      </c>
      <c r="AL45" s="103">
        <f t="shared" si="24"/>
      </c>
      <c r="AM45" s="103">
        <f t="shared" si="24"/>
      </c>
      <c r="AN45" s="103">
        <f t="shared" si="24"/>
      </c>
      <c r="AO45" s="103">
        <f t="shared" si="24"/>
      </c>
      <c r="AP45" s="103">
        <f t="shared" si="24"/>
      </c>
      <c r="AQ45" s="103">
        <f t="shared" si="24"/>
      </c>
      <c r="AR45" s="103">
        <f t="shared" si="24"/>
      </c>
      <c r="AS45" s="103">
        <f t="shared" si="24"/>
      </c>
      <c r="AT45" s="103">
        <f t="shared" si="24"/>
      </c>
      <c r="AU45" s="103">
        <f t="shared" si="24"/>
      </c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</row>
    <row r="46" spans="1:178" s="1" customFormat="1" ht="21" customHeight="1">
      <c r="A46" s="74">
        <v>41</v>
      </c>
      <c r="B46" s="75" t="s">
        <v>87</v>
      </c>
      <c r="C46" s="81"/>
      <c r="D46" s="78"/>
      <c r="E46" s="34">
        <v>23</v>
      </c>
      <c r="F46" s="34" t="s">
        <v>35</v>
      </c>
      <c r="G46" s="103">
        <f t="shared" si="25"/>
      </c>
      <c r="H46" s="103">
        <f t="shared" si="26"/>
      </c>
      <c r="I46" s="103">
        <f t="shared" si="27"/>
      </c>
      <c r="J46" s="103">
        <f t="shared" si="28"/>
      </c>
      <c r="K46" s="103">
        <f t="shared" si="29"/>
      </c>
      <c r="L46" s="103">
        <f t="shared" si="30"/>
      </c>
      <c r="M46" s="103">
        <f t="shared" si="31"/>
      </c>
      <c r="N46" s="103">
        <f t="shared" si="32"/>
        <v>0</v>
      </c>
      <c r="O46" s="103">
        <f t="shared" si="33"/>
      </c>
      <c r="P46" s="103">
        <f t="shared" si="34"/>
      </c>
      <c r="Q46" s="103">
        <f t="shared" si="35"/>
      </c>
      <c r="R46" s="103">
        <f t="shared" si="36"/>
      </c>
      <c r="S46" s="103">
        <f t="shared" si="37"/>
      </c>
      <c r="T46" s="103">
        <f t="shared" si="38"/>
      </c>
      <c r="U46" s="103">
        <f t="shared" si="39"/>
      </c>
      <c r="V46" s="114">
        <f t="shared" si="40"/>
        <v>0</v>
      </c>
      <c r="W46" s="114">
        <f t="shared" si="41"/>
        <v>10</v>
      </c>
      <c r="X46" s="103">
        <f aca="true" t="shared" si="42" ref="X46:AG55">IF($E46=X$5,$W46,"")</f>
      </c>
      <c r="Y46" s="103">
        <f t="shared" si="42"/>
      </c>
      <c r="Z46" s="103">
        <f t="shared" si="42"/>
      </c>
      <c r="AA46" s="103">
        <f t="shared" si="42"/>
      </c>
      <c r="AB46" s="103">
        <f t="shared" si="42"/>
      </c>
      <c r="AC46" s="103">
        <f t="shared" si="42"/>
      </c>
      <c r="AD46" s="103">
        <f t="shared" si="42"/>
      </c>
      <c r="AE46" s="103">
        <f t="shared" si="42"/>
      </c>
      <c r="AF46" s="103">
        <f t="shared" si="42"/>
      </c>
      <c r="AG46" s="103">
        <f t="shared" si="42"/>
      </c>
      <c r="AH46" s="103">
        <f aca="true" t="shared" si="43" ref="AH46:AU55">IF($E46=AH$5,$W46,"")</f>
      </c>
      <c r="AI46" s="103">
        <f t="shared" si="43"/>
      </c>
      <c r="AJ46" s="103">
        <f t="shared" si="43"/>
      </c>
      <c r="AK46" s="103">
        <f t="shared" si="43"/>
      </c>
      <c r="AL46" s="103">
        <f t="shared" si="43"/>
      </c>
      <c r="AM46" s="103">
        <f t="shared" si="43"/>
      </c>
      <c r="AN46" s="103">
        <f t="shared" si="43"/>
      </c>
      <c r="AO46" s="103">
        <f t="shared" si="43"/>
      </c>
      <c r="AP46" s="103">
        <f t="shared" si="43"/>
      </c>
      <c r="AQ46" s="103">
        <f t="shared" si="43"/>
      </c>
      <c r="AR46" s="103">
        <f t="shared" si="43"/>
      </c>
      <c r="AS46" s="103">
        <f t="shared" si="43"/>
      </c>
      <c r="AT46" s="103">
        <f t="shared" si="43"/>
        <v>10</v>
      </c>
      <c r="AU46" s="103">
        <f t="shared" si="43"/>
      </c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</row>
    <row r="47" spans="1:178" s="1" customFormat="1" ht="21" customHeight="1">
      <c r="A47" s="74">
        <v>42</v>
      </c>
      <c r="B47" s="75" t="s">
        <v>102</v>
      </c>
      <c r="C47" s="81"/>
      <c r="D47" s="78"/>
      <c r="E47" s="34">
        <v>9</v>
      </c>
      <c r="F47" s="34" t="s">
        <v>35</v>
      </c>
      <c r="G47" s="103">
        <f t="shared" si="25"/>
      </c>
      <c r="H47" s="103">
        <f t="shared" si="26"/>
      </c>
      <c r="I47" s="103">
        <f t="shared" si="27"/>
      </c>
      <c r="J47" s="103">
        <f t="shared" si="28"/>
      </c>
      <c r="K47" s="103">
        <f t="shared" si="29"/>
      </c>
      <c r="L47" s="103">
        <f t="shared" si="30"/>
      </c>
      <c r="M47" s="103">
        <f t="shared" si="31"/>
      </c>
      <c r="N47" s="103">
        <f t="shared" si="32"/>
        <v>0</v>
      </c>
      <c r="O47" s="103">
        <f t="shared" si="33"/>
      </c>
      <c r="P47" s="103">
        <f t="shared" si="34"/>
      </c>
      <c r="Q47" s="103">
        <f t="shared" si="35"/>
      </c>
      <c r="R47" s="103">
        <f t="shared" si="36"/>
      </c>
      <c r="S47" s="103">
        <f t="shared" si="37"/>
      </c>
      <c r="T47" s="103">
        <f t="shared" si="38"/>
      </c>
      <c r="U47" s="103">
        <f t="shared" si="39"/>
      </c>
      <c r="V47" s="114">
        <f t="shared" si="40"/>
        <v>0</v>
      </c>
      <c r="W47" s="114">
        <f t="shared" si="41"/>
        <v>10</v>
      </c>
      <c r="X47" s="103">
        <f t="shared" si="42"/>
      </c>
      <c r="Y47" s="103">
        <f t="shared" si="42"/>
      </c>
      <c r="Z47" s="103">
        <f t="shared" si="42"/>
      </c>
      <c r="AA47" s="103">
        <f t="shared" si="42"/>
      </c>
      <c r="AB47" s="103">
        <f t="shared" si="42"/>
      </c>
      <c r="AC47" s="103">
        <f t="shared" si="42"/>
      </c>
      <c r="AD47" s="103">
        <f t="shared" si="42"/>
      </c>
      <c r="AE47" s="103">
        <f t="shared" si="42"/>
      </c>
      <c r="AF47" s="103">
        <f t="shared" si="42"/>
        <v>10</v>
      </c>
      <c r="AG47" s="103">
        <f t="shared" si="42"/>
      </c>
      <c r="AH47" s="103">
        <f t="shared" si="43"/>
      </c>
      <c r="AI47" s="103">
        <f t="shared" si="43"/>
      </c>
      <c r="AJ47" s="103">
        <f t="shared" si="43"/>
      </c>
      <c r="AK47" s="103">
        <f t="shared" si="43"/>
      </c>
      <c r="AL47" s="103">
        <f t="shared" si="43"/>
      </c>
      <c r="AM47" s="103">
        <f t="shared" si="43"/>
      </c>
      <c r="AN47" s="103">
        <f t="shared" si="43"/>
      </c>
      <c r="AO47" s="103">
        <f t="shared" si="43"/>
      </c>
      <c r="AP47" s="103">
        <f t="shared" si="43"/>
      </c>
      <c r="AQ47" s="103">
        <f t="shared" si="43"/>
      </c>
      <c r="AR47" s="103">
        <f t="shared" si="43"/>
      </c>
      <c r="AS47" s="103">
        <f t="shared" si="43"/>
      </c>
      <c r="AT47" s="103">
        <f t="shared" si="43"/>
      </c>
      <c r="AU47" s="103">
        <f t="shared" si="43"/>
      </c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</row>
    <row r="48" spans="1:178" s="1" customFormat="1" ht="21" customHeight="1">
      <c r="A48" s="74">
        <v>43</v>
      </c>
      <c r="B48" s="75" t="s">
        <v>49</v>
      </c>
      <c r="C48" s="81"/>
      <c r="D48" s="78"/>
      <c r="E48" s="34">
        <v>16</v>
      </c>
      <c r="F48" s="34" t="s">
        <v>35</v>
      </c>
      <c r="G48" s="103">
        <f t="shared" si="25"/>
      </c>
      <c r="H48" s="103">
        <f t="shared" si="26"/>
      </c>
      <c r="I48" s="103">
        <f t="shared" si="27"/>
      </c>
      <c r="J48" s="103">
        <f t="shared" si="28"/>
      </c>
      <c r="K48" s="103">
        <f t="shared" si="29"/>
      </c>
      <c r="L48" s="103">
        <f t="shared" si="30"/>
      </c>
      <c r="M48" s="103">
        <f t="shared" si="31"/>
      </c>
      <c r="N48" s="103">
        <f t="shared" si="32"/>
        <v>0</v>
      </c>
      <c r="O48" s="103">
        <f t="shared" si="33"/>
      </c>
      <c r="P48" s="103">
        <f t="shared" si="34"/>
      </c>
      <c r="Q48" s="103">
        <f t="shared" si="35"/>
      </c>
      <c r="R48" s="103">
        <f t="shared" si="36"/>
      </c>
      <c r="S48" s="103">
        <f t="shared" si="37"/>
      </c>
      <c r="T48" s="103">
        <f t="shared" si="38"/>
      </c>
      <c r="U48" s="103">
        <f t="shared" si="39"/>
      </c>
      <c r="V48" s="114">
        <f t="shared" si="40"/>
        <v>0</v>
      </c>
      <c r="W48" s="114">
        <f t="shared" si="41"/>
        <v>10</v>
      </c>
      <c r="X48" s="103">
        <f t="shared" si="42"/>
      </c>
      <c r="Y48" s="103">
        <f t="shared" si="42"/>
      </c>
      <c r="Z48" s="103">
        <f t="shared" si="42"/>
      </c>
      <c r="AA48" s="103">
        <f t="shared" si="42"/>
      </c>
      <c r="AB48" s="103">
        <f t="shared" si="42"/>
      </c>
      <c r="AC48" s="103">
        <f t="shared" si="42"/>
      </c>
      <c r="AD48" s="103">
        <f t="shared" si="42"/>
      </c>
      <c r="AE48" s="103">
        <f t="shared" si="42"/>
      </c>
      <c r="AF48" s="103">
        <f t="shared" si="42"/>
      </c>
      <c r="AG48" s="103">
        <f t="shared" si="42"/>
      </c>
      <c r="AH48" s="103">
        <f t="shared" si="43"/>
      </c>
      <c r="AI48" s="103">
        <f t="shared" si="43"/>
      </c>
      <c r="AJ48" s="103">
        <f t="shared" si="43"/>
      </c>
      <c r="AK48" s="103">
        <f t="shared" si="43"/>
      </c>
      <c r="AL48" s="103">
        <f t="shared" si="43"/>
      </c>
      <c r="AM48" s="103">
        <f t="shared" si="43"/>
        <v>10</v>
      </c>
      <c r="AN48" s="103">
        <f t="shared" si="43"/>
      </c>
      <c r="AO48" s="103">
        <f t="shared" si="43"/>
      </c>
      <c r="AP48" s="103">
        <f t="shared" si="43"/>
      </c>
      <c r="AQ48" s="103">
        <f t="shared" si="43"/>
      </c>
      <c r="AR48" s="103">
        <f t="shared" si="43"/>
      </c>
      <c r="AS48" s="103">
        <f t="shared" si="43"/>
      </c>
      <c r="AT48" s="103">
        <f t="shared" si="43"/>
      </c>
      <c r="AU48" s="103">
        <f t="shared" si="43"/>
      </c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</row>
    <row r="49" spans="1:178" s="1" customFormat="1" ht="21" customHeight="1">
      <c r="A49" s="74">
        <v>44</v>
      </c>
      <c r="B49" s="75" t="s">
        <v>57</v>
      </c>
      <c r="C49" s="81"/>
      <c r="D49" s="78"/>
      <c r="E49" s="34">
        <v>20</v>
      </c>
      <c r="F49" s="34"/>
      <c r="G49" s="103">
        <f t="shared" si="25"/>
      </c>
      <c r="H49" s="103">
        <f t="shared" si="26"/>
      </c>
      <c r="I49" s="103">
        <f t="shared" si="27"/>
      </c>
      <c r="J49" s="103">
        <f t="shared" si="28"/>
      </c>
      <c r="K49" s="103">
        <f t="shared" si="29"/>
      </c>
      <c r="L49" s="103">
        <f t="shared" si="30"/>
      </c>
      <c r="M49" s="103">
        <f t="shared" si="31"/>
      </c>
      <c r="N49" s="103">
        <f t="shared" si="32"/>
        <v>0</v>
      </c>
      <c r="O49" s="103">
        <f t="shared" si="33"/>
      </c>
      <c r="P49" s="103">
        <f t="shared" si="34"/>
      </c>
      <c r="Q49" s="103">
        <f t="shared" si="35"/>
      </c>
      <c r="R49" s="103">
        <f t="shared" si="36"/>
      </c>
      <c r="S49" s="103">
        <f t="shared" si="37"/>
      </c>
      <c r="T49" s="103">
        <f t="shared" si="38"/>
      </c>
      <c r="U49" s="103">
        <f t="shared" si="39"/>
      </c>
      <c r="V49" s="114">
        <f t="shared" si="40"/>
        <v>0</v>
      </c>
      <c r="W49" s="114">
        <f t="shared" si="41"/>
        <v>0</v>
      </c>
      <c r="X49" s="103">
        <f t="shared" si="42"/>
      </c>
      <c r="Y49" s="103">
        <f t="shared" si="42"/>
      </c>
      <c r="Z49" s="103">
        <f t="shared" si="42"/>
      </c>
      <c r="AA49" s="103">
        <f t="shared" si="42"/>
      </c>
      <c r="AB49" s="103">
        <f t="shared" si="42"/>
      </c>
      <c r="AC49" s="103">
        <f t="shared" si="42"/>
      </c>
      <c r="AD49" s="103">
        <f t="shared" si="42"/>
      </c>
      <c r="AE49" s="103">
        <f t="shared" si="42"/>
      </c>
      <c r="AF49" s="103">
        <f t="shared" si="42"/>
      </c>
      <c r="AG49" s="103">
        <f t="shared" si="42"/>
      </c>
      <c r="AH49" s="103">
        <f t="shared" si="43"/>
      </c>
      <c r="AI49" s="103">
        <f t="shared" si="43"/>
      </c>
      <c r="AJ49" s="103">
        <f t="shared" si="43"/>
      </c>
      <c r="AK49" s="103">
        <f t="shared" si="43"/>
      </c>
      <c r="AL49" s="103">
        <f t="shared" si="43"/>
      </c>
      <c r="AM49" s="103">
        <f t="shared" si="43"/>
      </c>
      <c r="AN49" s="103">
        <f t="shared" si="43"/>
      </c>
      <c r="AO49" s="103">
        <f t="shared" si="43"/>
      </c>
      <c r="AP49" s="103">
        <f t="shared" si="43"/>
      </c>
      <c r="AQ49" s="103">
        <f t="shared" si="43"/>
        <v>0</v>
      </c>
      <c r="AR49" s="103">
        <f t="shared" si="43"/>
      </c>
      <c r="AS49" s="103">
        <f t="shared" si="43"/>
      </c>
      <c r="AT49" s="103">
        <f t="shared" si="43"/>
      </c>
      <c r="AU49" s="103">
        <f t="shared" si="43"/>
      </c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</row>
    <row r="50" spans="1:178" s="1" customFormat="1" ht="21" customHeight="1">
      <c r="A50" s="74">
        <v>45</v>
      </c>
      <c r="B50" s="75" t="s">
        <v>55</v>
      </c>
      <c r="C50" s="81"/>
      <c r="D50" s="78"/>
      <c r="E50" s="34">
        <v>18</v>
      </c>
      <c r="F50" s="34"/>
      <c r="G50" s="103">
        <f t="shared" si="25"/>
      </c>
      <c r="H50" s="103">
        <f t="shared" si="26"/>
      </c>
      <c r="I50" s="103">
        <f t="shared" si="27"/>
      </c>
      <c r="J50" s="103">
        <f t="shared" si="28"/>
      </c>
      <c r="K50" s="103">
        <f t="shared" si="29"/>
      </c>
      <c r="L50" s="103">
        <f t="shared" si="30"/>
      </c>
      <c r="M50" s="103">
        <f t="shared" si="31"/>
      </c>
      <c r="N50" s="103">
        <f t="shared" si="32"/>
        <v>0</v>
      </c>
      <c r="O50" s="103">
        <f t="shared" si="33"/>
      </c>
      <c r="P50" s="103">
        <f t="shared" si="34"/>
      </c>
      <c r="Q50" s="103">
        <f t="shared" si="35"/>
      </c>
      <c r="R50" s="103">
        <f t="shared" si="36"/>
      </c>
      <c r="S50" s="103">
        <f t="shared" si="37"/>
      </c>
      <c r="T50" s="103">
        <f t="shared" si="38"/>
      </c>
      <c r="U50" s="103">
        <f t="shared" si="39"/>
      </c>
      <c r="V50" s="114">
        <f t="shared" si="40"/>
        <v>0</v>
      </c>
      <c r="W50" s="114">
        <f t="shared" si="41"/>
        <v>0</v>
      </c>
      <c r="X50" s="103">
        <f t="shared" si="42"/>
      </c>
      <c r="Y50" s="103">
        <f t="shared" si="42"/>
      </c>
      <c r="Z50" s="103">
        <f t="shared" si="42"/>
      </c>
      <c r="AA50" s="103">
        <f t="shared" si="42"/>
      </c>
      <c r="AB50" s="103">
        <f t="shared" si="42"/>
      </c>
      <c r="AC50" s="103">
        <f t="shared" si="42"/>
      </c>
      <c r="AD50" s="103">
        <f t="shared" si="42"/>
      </c>
      <c r="AE50" s="103">
        <f t="shared" si="42"/>
      </c>
      <c r="AF50" s="103">
        <f t="shared" si="42"/>
      </c>
      <c r="AG50" s="103">
        <f t="shared" si="42"/>
      </c>
      <c r="AH50" s="103">
        <f t="shared" si="43"/>
      </c>
      <c r="AI50" s="103">
        <f t="shared" si="43"/>
      </c>
      <c r="AJ50" s="103">
        <f t="shared" si="43"/>
      </c>
      <c r="AK50" s="103">
        <f t="shared" si="43"/>
      </c>
      <c r="AL50" s="103">
        <f t="shared" si="43"/>
      </c>
      <c r="AM50" s="103">
        <f t="shared" si="43"/>
      </c>
      <c r="AN50" s="103">
        <f t="shared" si="43"/>
      </c>
      <c r="AO50" s="103">
        <f t="shared" si="43"/>
        <v>0</v>
      </c>
      <c r="AP50" s="103">
        <f t="shared" si="43"/>
      </c>
      <c r="AQ50" s="103">
        <f t="shared" si="43"/>
      </c>
      <c r="AR50" s="103">
        <f t="shared" si="43"/>
      </c>
      <c r="AS50" s="103">
        <f t="shared" si="43"/>
      </c>
      <c r="AT50" s="103">
        <f t="shared" si="43"/>
      </c>
      <c r="AU50" s="103">
        <f t="shared" si="43"/>
      </c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</row>
    <row r="51" spans="1:178" s="1" customFormat="1" ht="21" customHeight="1">
      <c r="A51" s="74">
        <v>46</v>
      </c>
      <c r="B51" s="75" t="s">
        <v>70</v>
      </c>
      <c r="C51" s="81"/>
      <c r="D51" s="78"/>
      <c r="E51" s="34">
        <v>7</v>
      </c>
      <c r="F51" s="34"/>
      <c r="G51" s="103">
        <f t="shared" si="25"/>
      </c>
      <c r="H51" s="103">
        <f t="shared" si="26"/>
      </c>
      <c r="I51" s="103">
        <f t="shared" si="27"/>
      </c>
      <c r="J51" s="103">
        <f t="shared" si="28"/>
      </c>
      <c r="K51" s="103">
        <f t="shared" si="29"/>
      </c>
      <c r="L51" s="103">
        <f t="shared" si="30"/>
      </c>
      <c r="M51" s="103">
        <f t="shared" si="31"/>
      </c>
      <c r="N51" s="103">
        <f t="shared" si="32"/>
        <v>0</v>
      </c>
      <c r="O51" s="103">
        <f t="shared" si="33"/>
      </c>
      <c r="P51" s="103">
        <f t="shared" si="34"/>
      </c>
      <c r="Q51" s="103">
        <f t="shared" si="35"/>
      </c>
      <c r="R51" s="103">
        <f t="shared" si="36"/>
      </c>
      <c r="S51" s="103">
        <f t="shared" si="37"/>
      </c>
      <c r="T51" s="103">
        <f t="shared" si="38"/>
      </c>
      <c r="U51" s="103">
        <f t="shared" si="39"/>
      </c>
      <c r="V51" s="114">
        <f t="shared" si="40"/>
        <v>0</v>
      </c>
      <c r="W51" s="114">
        <f t="shared" si="41"/>
        <v>0</v>
      </c>
      <c r="X51" s="103">
        <f t="shared" si="42"/>
      </c>
      <c r="Y51" s="103">
        <f t="shared" si="42"/>
      </c>
      <c r="Z51" s="103">
        <f t="shared" si="42"/>
      </c>
      <c r="AA51" s="103">
        <f t="shared" si="42"/>
      </c>
      <c r="AB51" s="103">
        <f t="shared" si="42"/>
      </c>
      <c r="AC51" s="103">
        <f t="shared" si="42"/>
      </c>
      <c r="AD51" s="103">
        <f t="shared" si="42"/>
        <v>0</v>
      </c>
      <c r="AE51" s="103">
        <f t="shared" si="42"/>
      </c>
      <c r="AF51" s="103">
        <f t="shared" si="42"/>
      </c>
      <c r="AG51" s="103">
        <f t="shared" si="42"/>
      </c>
      <c r="AH51" s="103">
        <f t="shared" si="43"/>
      </c>
      <c r="AI51" s="103">
        <f t="shared" si="43"/>
      </c>
      <c r="AJ51" s="103">
        <f t="shared" si="43"/>
      </c>
      <c r="AK51" s="103">
        <f t="shared" si="43"/>
      </c>
      <c r="AL51" s="103">
        <f t="shared" si="43"/>
      </c>
      <c r="AM51" s="103">
        <f t="shared" si="43"/>
      </c>
      <c r="AN51" s="103">
        <f t="shared" si="43"/>
      </c>
      <c r="AO51" s="103">
        <f t="shared" si="43"/>
      </c>
      <c r="AP51" s="103">
        <f t="shared" si="43"/>
      </c>
      <c r="AQ51" s="103">
        <f t="shared" si="43"/>
      </c>
      <c r="AR51" s="103">
        <f t="shared" si="43"/>
      </c>
      <c r="AS51" s="103">
        <f t="shared" si="43"/>
      </c>
      <c r="AT51" s="103">
        <f t="shared" si="43"/>
      </c>
      <c r="AU51" s="103">
        <f t="shared" si="43"/>
      </c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</row>
    <row r="52" spans="1:178" s="1" customFormat="1" ht="21" customHeight="1">
      <c r="A52" s="74">
        <v>47</v>
      </c>
      <c r="B52" s="75" t="s">
        <v>91</v>
      </c>
      <c r="C52" s="81"/>
      <c r="D52" s="78"/>
      <c r="E52" s="34">
        <v>4</v>
      </c>
      <c r="F52" s="34"/>
      <c r="G52" s="103">
        <f t="shared" si="25"/>
      </c>
      <c r="H52" s="103">
        <f t="shared" si="26"/>
      </c>
      <c r="I52" s="103">
        <f t="shared" si="27"/>
      </c>
      <c r="J52" s="103">
        <f t="shared" si="28"/>
      </c>
      <c r="K52" s="103">
        <f t="shared" si="29"/>
      </c>
      <c r="L52" s="103">
        <f t="shared" si="30"/>
      </c>
      <c r="M52" s="103">
        <f t="shared" si="31"/>
      </c>
      <c r="N52" s="103">
        <f t="shared" si="32"/>
        <v>0</v>
      </c>
      <c r="O52" s="103">
        <f t="shared" si="33"/>
      </c>
      <c r="P52" s="103">
        <f t="shared" si="34"/>
      </c>
      <c r="Q52" s="103">
        <f t="shared" si="35"/>
      </c>
      <c r="R52" s="103">
        <f t="shared" si="36"/>
      </c>
      <c r="S52" s="103">
        <f t="shared" si="37"/>
      </c>
      <c r="T52" s="103">
        <f t="shared" si="38"/>
      </c>
      <c r="U52" s="103">
        <f t="shared" si="39"/>
      </c>
      <c r="V52" s="114">
        <f t="shared" si="40"/>
        <v>0</v>
      </c>
      <c r="W52" s="114">
        <f t="shared" si="41"/>
        <v>0</v>
      </c>
      <c r="X52" s="103">
        <f t="shared" si="42"/>
      </c>
      <c r="Y52" s="103">
        <f t="shared" si="42"/>
      </c>
      <c r="Z52" s="103">
        <f t="shared" si="42"/>
      </c>
      <c r="AA52" s="103">
        <f t="shared" si="42"/>
        <v>0</v>
      </c>
      <c r="AB52" s="103">
        <f t="shared" si="42"/>
      </c>
      <c r="AC52" s="103">
        <f t="shared" si="42"/>
      </c>
      <c r="AD52" s="103">
        <f t="shared" si="42"/>
      </c>
      <c r="AE52" s="103">
        <f t="shared" si="42"/>
      </c>
      <c r="AF52" s="103">
        <f t="shared" si="42"/>
      </c>
      <c r="AG52" s="103">
        <f t="shared" si="42"/>
      </c>
      <c r="AH52" s="103">
        <f t="shared" si="43"/>
      </c>
      <c r="AI52" s="103">
        <f t="shared" si="43"/>
      </c>
      <c r="AJ52" s="103">
        <f t="shared" si="43"/>
      </c>
      <c r="AK52" s="103">
        <f t="shared" si="43"/>
      </c>
      <c r="AL52" s="103">
        <f t="shared" si="43"/>
      </c>
      <c r="AM52" s="103">
        <f t="shared" si="43"/>
      </c>
      <c r="AN52" s="103">
        <f t="shared" si="43"/>
      </c>
      <c r="AO52" s="103">
        <f t="shared" si="43"/>
      </c>
      <c r="AP52" s="103">
        <f t="shared" si="43"/>
      </c>
      <c r="AQ52" s="103">
        <f t="shared" si="43"/>
      </c>
      <c r="AR52" s="103">
        <f t="shared" si="43"/>
      </c>
      <c r="AS52" s="103">
        <f t="shared" si="43"/>
      </c>
      <c r="AT52" s="103">
        <f t="shared" si="43"/>
      </c>
      <c r="AU52" s="103">
        <f t="shared" si="43"/>
      </c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</row>
    <row r="53" spans="1:178" s="1" customFormat="1" ht="21" customHeight="1">
      <c r="A53" s="74">
        <v>48</v>
      </c>
      <c r="B53" s="75" t="s">
        <v>92</v>
      </c>
      <c r="C53" s="81"/>
      <c r="D53" s="78"/>
      <c r="E53" s="34">
        <v>2</v>
      </c>
      <c r="F53" s="34" t="s">
        <v>35</v>
      </c>
      <c r="G53" s="103">
        <f t="shared" si="25"/>
      </c>
      <c r="H53" s="103">
        <f t="shared" si="26"/>
      </c>
      <c r="I53" s="103">
        <f t="shared" si="27"/>
      </c>
      <c r="J53" s="103">
        <f t="shared" si="28"/>
      </c>
      <c r="K53" s="103">
        <f t="shared" si="29"/>
      </c>
      <c r="L53" s="103">
        <f t="shared" si="30"/>
      </c>
      <c r="M53" s="103">
        <f t="shared" si="31"/>
      </c>
      <c r="N53" s="103">
        <f t="shared" si="32"/>
        <v>0</v>
      </c>
      <c r="O53" s="103">
        <f t="shared" si="33"/>
      </c>
      <c r="P53" s="103">
        <f t="shared" si="34"/>
      </c>
      <c r="Q53" s="103">
        <f t="shared" si="35"/>
      </c>
      <c r="R53" s="103">
        <f t="shared" si="36"/>
      </c>
      <c r="S53" s="103">
        <f t="shared" si="37"/>
      </c>
      <c r="T53" s="103">
        <f t="shared" si="38"/>
      </c>
      <c r="U53" s="103">
        <f t="shared" si="39"/>
      </c>
      <c r="V53" s="114">
        <f t="shared" si="40"/>
        <v>0</v>
      </c>
      <c r="W53" s="114">
        <f t="shared" si="41"/>
        <v>10</v>
      </c>
      <c r="X53" s="103">
        <f t="shared" si="42"/>
      </c>
      <c r="Y53" s="103">
        <f t="shared" si="42"/>
        <v>10</v>
      </c>
      <c r="Z53" s="103">
        <f t="shared" si="42"/>
      </c>
      <c r="AA53" s="103">
        <f t="shared" si="42"/>
      </c>
      <c r="AB53" s="103">
        <f t="shared" si="42"/>
      </c>
      <c r="AC53" s="103">
        <f t="shared" si="42"/>
      </c>
      <c r="AD53" s="103">
        <f t="shared" si="42"/>
      </c>
      <c r="AE53" s="103">
        <f t="shared" si="42"/>
      </c>
      <c r="AF53" s="103">
        <f t="shared" si="42"/>
      </c>
      <c r="AG53" s="103">
        <f t="shared" si="42"/>
      </c>
      <c r="AH53" s="103">
        <f t="shared" si="43"/>
      </c>
      <c r="AI53" s="103">
        <f t="shared" si="43"/>
      </c>
      <c r="AJ53" s="103">
        <f t="shared" si="43"/>
      </c>
      <c r="AK53" s="103">
        <f t="shared" si="43"/>
      </c>
      <c r="AL53" s="103">
        <f t="shared" si="43"/>
      </c>
      <c r="AM53" s="103">
        <f t="shared" si="43"/>
      </c>
      <c r="AN53" s="103">
        <f t="shared" si="43"/>
      </c>
      <c r="AO53" s="103">
        <f t="shared" si="43"/>
      </c>
      <c r="AP53" s="103">
        <f t="shared" si="43"/>
      </c>
      <c r="AQ53" s="103">
        <f t="shared" si="43"/>
      </c>
      <c r="AR53" s="103">
        <f t="shared" si="43"/>
      </c>
      <c r="AS53" s="103">
        <f t="shared" si="43"/>
      </c>
      <c r="AT53" s="103">
        <f t="shared" si="43"/>
      </c>
      <c r="AU53" s="103">
        <f t="shared" si="43"/>
      </c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</row>
    <row r="54" spans="1:178" s="1" customFormat="1" ht="21" customHeight="1">
      <c r="A54" s="74">
        <v>49</v>
      </c>
      <c r="B54" s="75" t="s">
        <v>88</v>
      </c>
      <c r="C54" s="81"/>
      <c r="D54" s="78"/>
      <c r="E54" s="34">
        <v>23</v>
      </c>
      <c r="F54" s="34" t="s">
        <v>35</v>
      </c>
      <c r="G54" s="103">
        <f t="shared" si="25"/>
      </c>
      <c r="H54" s="103">
        <f t="shared" si="26"/>
      </c>
      <c r="I54" s="103">
        <f t="shared" si="27"/>
      </c>
      <c r="J54" s="103">
        <f t="shared" si="28"/>
      </c>
      <c r="K54" s="103">
        <f t="shared" si="29"/>
      </c>
      <c r="L54" s="103">
        <f t="shared" si="30"/>
      </c>
      <c r="M54" s="103">
        <f t="shared" si="31"/>
      </c>
      <c r="N54" s="103">
        <f t="shared" si="32"/>
        <v>0</v>
      </c>
      <c r="O54" s="103">
        <f t="shared" si="33"/>
      </c>
      <c r="P54" s="103">
        <f t="shared" si="34"/>
      </c>
      <c r="Q54" s="103">
        <f t="shared" si="35"/>
      </c>
      <c r="R54" s="103">
        <f t="shared" si="36"/>
      </c>
      <c r="S54" s="103">
        <f t="shared" si="37"/>
      </c>
      <c r="T54" s="103">
        <f t="shared" si="38"/>
      </c>
      <c r="U54" s="103">
        <f t="shared" si="39"/>
      </c>
      <c r="V54" s="114">
        <f t="shared" si="40"/>
        <v>0</v>
      </c>
      <c r="W54" s="114">
        <f t="shared" si="41"/>
        <v>10</v>
      </c>
      <c r="X54" s="103">
        <f t="shared" si="42"/>
      </c>
      <c r="Y54" s="103">
        <f t="shared" si="42"/>
      </c>
      <c r="Z54" s="103">
        <f t="shared" si="42"/>
      </c>
      <c r="AA54" s="103">
        <f t="shared" si="42"/>
      </c>
      <c r="AB54" s="103">
        <f t="shared" si="42"/>
      </c>
      <c r="AC54" s="103">
        <f t="shared" si="42"/>
      </c>
      <c r="AD54" s="103">
        <f t="shared" si="42"/>
      </c>
      <c r="AE54" s="103">
        <f t="shared" si="42"/>
      </c>
      <c r="AF54" s="103">
        <f t="shared" si="42"/>
      </c>
      <c r="AG54" s="103">
        <f t="shared" si="42"/>
      </c>
      <c r="AH54" s="103">
        <f t="shared" si="43"/>
      </c>
      <c r="AI54" s="103">
        <f t="shared" si="43"/>
      </c>
      <c r="AJ54" s="103">
        <f t="shared" si="43"/>
      </c>
      <c r="AK54" s="103">
        <f t="shared" si="43"/>
      </c>
      <c r="AL54" s="103">
        <f t="shared" si="43"/>
      </c>
      <c r="AM54" s="103">
        <f t="shared" si="43"/>
      </c>
      <c r="AN54" s="103">
        <f t="shared" si="43"/>
      </c>
      <c r="AO54" s="103">
        <f t="shared" si="43"/>
      </c>
      <c r="AP54" s="103">
        <f t="shared" si="43"/>
      </c>
      <c r="AQ54" s="103">
        <f t="shared" si="43"/>
      </c>
      <c r="AR54" s="103">
        <f t="shared" si="43"/>
      </c>
      <c r="AS54" s="103">
        <f t="shared" si="43"/>
      </c>
      <c r="AT54" s="103">
        <f t="shared" si="43"/>
        <v>10</v>
      </c>
      <c r="AU54" s="103">
        <f t="shared" si="43"/>
      </c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</row>
    <row r="55" spans="1:178" s="1" customFormat="1" ht="21" customHeight="1">
      <c r="A55" s="74">
        <v>50</v>
      </c>
      <c r="B55" s="75" t="s">
        <v>84</v>
      </c>
      <c r="C55" s="81"/>
      <c r="D55" s="78"/>
      <c r="E55" s="34">
        <v>22</v>
      </c>
      <c r="F55" s="34"/>
      <c r="G55" s="103">
        <f t="shared" si="25"/>
      </c>
      <c r="H55" s="103">
        <f t="shared" si="26"/>
      </c>
      <c r="I55" s="103">
        <f t="shared" si="27"/>
      </c>
      <c r="J55" s="103">
        <f t="shared" si="28"/>
      </c>
      <c r="K55" s="103">
        <f t="shared" si="29"/>
      </c>
      <c r="L55" s="103">
        <f t="shared" si="30"/>
      </c>
      <c r="M55" s="103">
        <f t="shared" si="31"/>
      </c>
      <c r="N55" s="103">
        <f t="shared" si="32"/>
        <v>0</v>
      </c>
      <c r="O55" s="103">
        <f t="shared" si="33"/>
      </c>
      <c r="P55" s="103">
        <f t="shared" si="34"/>
      </c>
      <c r="Q55" s="103">
        <f t="shared" si="35"/>
      </c>
      <c r="R55" s="103">
        <f t="shared" si="36"/>
      </c>
      <c r="S55" s="103">
        <f t="shared" si="37"/>
      </c>
      <c r="T55" s="103">
        <f t="shared" si="38"/>
      </c>
      <c r="U55" s="103">
        <f t="shared" si="39"/>
      </c>
      <c r="V55" s="114">
        <f t="shared" si="40"/>
        <v>0</v>
      </c>
      <c r="W55" s="114">
        <f t="shared" si="41"/>
        <v>0</v>
      </c>
      <c r="X55" s="103">
        <f t="shared" si="42"/>
      </c>
      <c r="Y55" s="103">
        <f t="shared" si="42"/>
      </c>
      <c r="Z55" s="103">
        <f t="shared" si="42"/>
      </c>
      <c r="AA55" s="103">
        <f t="shared" si="42"/>
      </c>
      <c r="AB55" s="103">
        <f t="shared" si="42"/>
      </c>
      <c r="AC55" s="103">
        <f t="shared" si="42"/>
      </c>
      <c r="AD55" s="103">
        <f t="shared" si="42"/>
      </c>
      <c r="AE55" s="103">
        <f t="shared" si="42"/>
      </c>
      <c r="AF55" s="103">
        <f t="shared" si="42"/>
      </c>
      <c r="AG55" s="103">
        <f t="shared" si="42"/>
      </c>
      <c r="AH55" s="103">
        <f t="shared" si="43"/>
      </c>
      <c r="AI55" s="103">
        <f t="shared" si="43"/>
      </c>
      <c r="AJ55" s="103">
        <f t="shared" si="43"/>
      </c>
      <c r="AK55" s="103">
        <f t="shared" si="43"/>
      </c>
      <c r="AL55" s="103">
        <f t="shared" si="43"/>
      </c>
      <c r="AM55" s="103">
        <f t="shared" si="43"/>
      </c>
      <c r="AN55" s="103">
        <f t="shared" si="43"/>
      </c>
      <c r="AO55" s="103">
        <f t="shared" si="43"/>
      </c>
      <c r="AP55" s="103">
        <f t="shared" si="43"/>
      </c>
      <c r="AQ55" s="103">
        <f t="shared" si="43"/>
      </c>
      <c r="AR55" s="103">
        <f t="shared" si="43"/>
      </c>
      <c r="AS55" s="103">
        <f t="shared" si="43"/>
        <v>0</v>
      </c>
      <c r="AT55" s="103">
        <f t="shared" si="43"/>
      </c>
      <c r="AU55" s="103">
        <f t="shared" si="43"/>
      </c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</row>
    <row r="56" spans="1:178" s="1" customFormat="1" ht="21" customHeight="1">
      <c r="A56" s="74">
        <v>51</v>
      </c>
      <c r="B56" s="75" t="s">
        <v>144</v>
      </c>
      <c r="C56" s="81"/>
      <c r="D56" s="78"/>
      <c r="E56" s="34">
        <v>18</v>
      </c>
      <c r="F56" s="34"/>
      <c r="G56" s="103">
        <f t="shared" si="25"/>
      </c>
      <c r="H56" s="103">
        <f t="shared" si="26"/>
      </c>
      <c r="I56" s="103">
        <f t="shared" si="27"/>
      </c>
      <c r="J56" s="103">
        <f t="shared" si="28"/>
      </c>
      <c r="K56" s="103">
        <f t="shared" si="29"/>
      </c>
      <c r="L56" s="103">
        <f t="shared" si="30"/>
      </c>
      <c r="M56" s="103">
        <f t="shared" si="31"/>
      </c>
      <c r="N56" s="103">
        <f t="shared" si="32"/>
        <v>0</v>
      </c>
      <c r="O56" s="103">
        <f t="shared" si="33"/>
      </c>
      <c r="P56" s="103">
        <f t="shared" si="34"/>
      </c>
      <c r="Q56" s="103">
        <f t="shared" si="35"/>
      </c>
      <c r="R56" s="103">
        <f t="shared" si="36"/>
      </c>
      <c r="S56" s="103">
        <f t="shared" si="37"/>
      </c>
      <c r="T56" s="103">
        <f t="shared" si="38"/>
      </c>
      <c r="U56" s="103">
        <f t="shared" si="39"/>
      </c>
      <c r="V56" s="114">
        <f t="shared" si="40"/>
        <v>0</v>
      </c>
      <c r="W56" s="114">
        <f t="shared" si="41"/>
        <v>0</v>
      </c>
      <c r="X56" s="103">
        <f aca="true" t="shared" si="44" ref="X56:AG65">IF($E56=X$5,$W56,"")</f>
      </c>
      <c r="Y56" s="103">
        <f t="shared" si="44"/>
      </c>
      <c r="Z56" s="103">
        <f t="shared" si="44"/>
      </c>
      <c r="AA56" s="103">
        <f t="shared" si="44"/>
      </c>
      <c r="AB56" s="103">
        <f t="shared" si="44"/>
      </c>
      <c r="AC56" s="103">
        <f t="shared" si="44"/>
      </c>
      <c r="AD56" s="103">
        <f t="shared" si="44"/>
      </c>
      <c r="AE56" s="103">
        <f t="shared" si="44"/>
      </c>
      <c r="AF56" s="103">
        <f t="shared" si="44"/>
      </c>
      <c r="AG56" s="103">
        <f t="shared" si="44"/>
      </c>
      <c r="AH56" s="103">
        <f aca="true" t="shared" si="45" ref="AH56:AU65">IF($E56=AH$5,$W56,"")</f>
      </c>
      <c r="AI56" s="103">
        <f t="shared" si="45"/>
      </c>
      <c r="AJ56" s="103">
        <f t="shared" si="45"/>
      </c>
      <c r="AK56" s="103">
        <f t="shared" si="45"/>
      </c>
      <c r="AL56" s="103">
        <f t="shared" si="45"/>
      </c>
      <c r="AM56" s="103">
        <f t="shared" si="45"/>
      </c>
      <c r="AN56" s="103">
        <f t="shared" si="45"/>
      </c>
      <c r="AO56" s="103">
        <f t="shared" si="45"/>
        <v>0</v>
      </c>
      <c r="AP56" s="103">
        <f t="shared" si="45"/>
      </c>
      <c r="AQ56" s="103">
        <f t="shared" si="45"/>
      </c>
      <c r="AR56" s="103">
        <f t="shared" si="45"/>
      </c>
      <c r="AS56" s="103">
        <f t="shared" si="45"/>
      </c>
      <c r="AT56" s="103">
        <f t="shared" si="45"/>
      </c>
      <c r="AU56" s="103">
        <f t="shared" si="45"/>
      </c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</row>
    <row r="57" spans="1:178" s="1" customFormat="1" ht="21" customHeight="1">
      <c r="A57" s="74">
        <v>52</v>
      </c>
      <c r="B57" s="75" t="s">
        <v>140</v>
      </c>
      <c r="C57" s="81"/>
      <c r="D57" s="78"/>
      <c r="E57" s="34">
        <v>13</v>
      </c>
      <c r="F57" s="34" t="s">
        <v>35</v>
      </c>
      <c r="G57" s="103">
        <f t="shared" si="25"/>
      </c>
      <c r="H57" s="103">
        <f t="shared" si="26"/>
      </c>
      <c r="I57" s="103">
        <f t="shared" si="27"/>
      </c>
      <c r="J57" s="103">
        <f t="shared" si="28"/>
      </c>
      <c r="K57" s="103">
        <f t="shared" si="29"/>
      </c>
      <c r="L57" s="103">
        <f t="shared" si="30"/>
      </c>
      <c r="M57" s="103">
        <f t="shared" si="31"/>
      </c>
      <c r="N57" s="103">
        <f t="shared" si="32"/>
        <v>0</v>
      </c>
      <c r="O57" s="103">
        <f t="shared" si="33"/>
      </c>
      <c r="P57" s="103">
        <f t="shared" si="34"/>
      </c>
      <c r="Q57" s="103">
        <f t="shared" si="35"/>
      </c>
      <c r="R57" s="103">
        <f t="shared" si="36"/>
      </c>
      <c r="S57" s="103">
        <f t="shared" si="37"/>
      </c>
      <c r="T57" s="103">
        <f t="shared" si="38"/>
      </c>
      <c r="U57" s="103">
        <f t="shared" si="39"/>
      </c>
      <c r="V57" s="114">
        <f t="shared" si="40"/>
        <v>0</v>
      </c>
      <c r="W57" s="114">
        <f t="shared" si="41"/>
        <v>10</v>
      </c>
      <c r="X57" s="103">
        <f t="shared" si="44"/>
      </c>
      <c r="Y57" s="103">
        <f t="shared" si="44"/>
      </c>
      <c r="Z57" s="103">
        <f t="shared" si="44"/>
      </c>
      <c r="AA57" s="103">
        <f t="shared" si="44"/>
      </c>
      <c r="AB57" s="103">
        <f t="shared" si="44"/>
      </c>
      <c r="AC57" s="103">
        <f t="shared" si="44"/>
      </c>
      <c r="AD57" s="103">
        <f t="shared" si="44"/>
      </c>
      <c r="AE57" s="103">
        <f t="shared" si="44"/>
      </c>
      <c r="AF57" s="103">
        <f t="shared" si="44"/>
      </c>
      <c r="AG57" s="103">
        <f t="shared" si="44"/>
      </c>
      <c r="AH57" s="103">
        <f t="shared" si="45"/>
      </c>
      <c r="AI57" s="103">
        <f t="shared" si="45"/>
      </c>
      <c r="AJ57" s="103">
        <f t="shared" si="45"/>
        <v>10</v>
      </c>
      <c r="AK57" s="103">
        <f t="shared" si="45"/>
      </c>
      <c r="AL57" s="103">
        <f t="shared" si="45"/>
      </c>
      <c r="AM57" s="103">
        <f t="shared" si="45"/>
      </c>
      <c r="AN57" s="103">
        <f t="shared" si="45"/>
      </c>
      <c r="AO57" s="103">
        <f t="shared" si="45"/>
      </c>
      <c r="AP57" s="103">
        <f t="shared" si="45"/>
      </c>
      <c r="AQ57" s="103">
        <f t="shared" si="45"/>
      </c>
      <c r="AR57" s="103">
        <f t="shared" si="45"/>
      </c>
      <c r="AS57" s="103">
        <f t="shared" si="45"/>
      </c>
      <c r="AT57" s="103">
        <f t="shared" si="45"/>
      </c>
      <c r="AU57" s="103">
        <f t="shared" si="45"/>
      </c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</row>
    <row r="58" spans="1:178" s="1" customFormat="1" ht="21" customHeight="1">
      <c r="A58" s="74">
        <v>53</v>
      </c>
      <c r="B58" s="75" t="s">
        <v>60</v>
      </c>
      <c r="C58" s="81"/>
      <c r="D58" s="78"/>
      <c r="E58" s="34">
        <v>6</v>
      </c>
      <c r="F58" s="34" t="s">
        <v>35</v>
      </c>
      <c r="G58" s="103">
        <f t="shared" si="25"/>
      </c>
      <c r="H58" s="103">
        <f t="shared" si="26"/>
      </c>
      <c r="I58" s="103">
        <f t="shared" si="27"/>
      </c>
      <c r="J58" s="103">
        <f t="shared" si="28"/>
      </c>
      <c r="K58" s="103">
        <f t="shared" si="29"/>
      </c>
      <c r="L58" s="103">
        <f t="shared" si="30"/>
      </c>
      <c r="M58" s="103">
        <f t="shared" si="31"/>
      </c>
      <c r="N58" s="103">
        <f t="shared" si="32"/>
        <v>0</v>
      </c>
      <c r="O58" s="103">
        <f t="shared" si="33"/>
      </c>
      <c r="P58" s="103">
        <f t="shared" si="34"/>
      </c>
      <c r="Q58" s="103">
        <f t="shared" si="35"/>
      </c>
      <c r="R58" s="103">
        <f t="shared" si="36"/>
      </c>
      <c r="S58" s="103">
        <f t="shared" si="37"/>
      </c>
      <c r="T58" s="103">
        <f t="shared" si="38"/>
      </c>
      <c r="U58" s="103">
        <f t="shared" si="39"/>
      </c>
      <c r="V58" s="114">
        <f t="shared" si="40"/>
        <v>0</v>
      </c>
      <c r="W58" s="114">
        <f t="shared" si="41"/>
        <v>10</v>
      </c>
      <c r="X58" s="103">
        <f t="shared" si="44"/>
      </c>
      <c r="Y58" s="103">
        <f t="shared" si="44"/>
      </c>
      <c r="Z58" s="103">
        <f t="shared" si="44"/>
      </c>
      <c r="AA58" s="103">
        <f t="shared" si="44"/>
      </c>
      <c r="AB58" s="103">
        <f t="shared" si="44"/>
      </c>
      <c r="AC58" s="103">
        <f t="shared" si="44"/>
        <v>10</v>
      </c>
      <c r="AD58" s="103">
        <f t="shared" si="44"/>
      </c>
      <c r="AE58" s="103">
        <f t="shared" si="44"/>
      </c>
      <c r="AF58" s="103">
        <f t="shared" si="44"/>
      </c>
      <c r="AG58" s="103">
        <f t="shared" si="44"/>
      </c>
      <c r="AH58" s="103">
        <f t="shared" si="45"/>
      </c>
      <c r="AI58" s="103">
        <f t="shared" si="45"/>
      </c>
      <c r="AJ58" s="103">
        <f t="shared" si="45"/>
      </c>
      <c r="AK58" s="103">
        <f t="shared" si="45"/>
      </c>
      <c r="AL58" s="103">
        <f t="shared" si="45"/>
      </c>
      <c r="AM58" s="103">
        <f t="shared" si="45"/>
      </c>
      <c r="AN58" s="103">
        <f t="shared" si="45"/>
      </c>
      <c r="AO58" s="103">
        <f t="shared" si="45"/>
      </c>
      <c r="AP58" s="103">
        <f t="shared" si="45"/>
      </c>
      <c r="AQ58" s="103">
        <f t="shared" si="45"/>
      </c>
      <c r="AR58" s="103">
        <f t="shared" si="45"/>
      </c>
      <c r="AS58" s="103">
        <f t="shared" si="45"/>
      </c>
      <c r="AT58" s="103">
        <f t="shared" si="45"/>
      </c>
      <c r="AU58" s="103">
        <f t="shared" si="45"/>
      </c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</row>
    <row r="59" spans="1:178" s="1" customFormat="1" ht="21" customHeight="1">
      <c r="A59" s="74">
        <v>54</v>
      </c>
      <c r="B59" s="75" t="s">
        <v>126</v>
      </c>
      <c r="C59" s="81"/>
      <c r="D59" s="78"/>
      <c r="E59" s="34">
        <v>2</v>
      </c>
      <c r="F59" s="34"/>
      <c r="G59" s="103">
        <f t="shared" si="25"/>
      </c>
      <c r="H59" s="103">
        <f t="shared" si="26"/>
      </c>
      <c r="I59" s="103">
        <f t="shared" si="27"/>
      </c>
      <c r="J59" s="103">
        <f t="shared" si="28"/>
      </c>
      <c r="K59" s="103">
        <f t="shared" si="29"/>
      </c>
      <c r="L59" s="103">
        <f t="shared" si="30"/>
      </c>
      <c r="M59" s="103">
        <f t="shared" si="31"/>
      </c>
      <c r="N59" s="103">
        <f t="shared" si="32"/>
        <v>0</v>
      </c>
      <c r="O59" s="103">
        <f t="shared" si="33"/>
      </c>
      <c r="P59" s="103">
        <f t="shared" si="34"/>
      </c>
      <c r="Q59" s="103">
        <f t="shared" si="35"/>
      </c>
      <c r="R59" s="103">
        <f t="shared" si="36"/>
      </c>
      <c r="S59" s="103">
        <f t="shared" si="37"/>
      </c>
      <c r="T59" s="103">
        <f t="shared" si="38"/>
      </c>
      <c r="U59" s="103">
        <f t="shared" si="39"/>
      </c>
      <c r="V59" s="114">
        <f t="shared" si="40"/>
        <v>0</v>
      </c>
      <c r="W59" s="114">
        <f t="shared" si="41"/>
        <v>0</v>
      </c>
      <c r="X59" s="103">
        <f t="shared" si="44"/>
      </c>
      <c r="Y59" s="103">
        <f t="shared" si="44"/>
        <v>0</v>
      </c>
      <c r="Z59" s="103">
        <f t="shared" si="44"/>
      </c>
      <c r="AA59" s="103">
        <f t="shared" si="44"/>
      </c>
      <c r="AB59" s="103">
        <f t="shared" si="44"/>
      </c>
      <c r="AC59" s="103">
        <f t="shared" si="44"/>
      </c>
      <c r="AD59" s="103">
        <f t="shared" si="44"/>
      </c>
      <c r="AE59" s="103">
        <f t="shared" si="44"/>
      </c>
      <c r="AF59" s="103">
        <f t="shared" si="44"/>
      </c>
      <c r="AG59" s="103">
        <f t="shared" si="44"/>
      </c>
      <c r="AH59" s="103">
        <f t="shared" si="45"/>
      </c>
      <c r="AI59" s="103">
        <f t="shared" si="45"/>
      </c>
      <c r="AJ59" s="103">
        <f t="shared" si="45"/>
      </c>
      <c r="AK59" s="103">
        <f t="shared" si="45"/>
      </c>
      <c r="AL59" s="103">
        <f t="shared" si="45"/>
      </c>
      <c r="AM59" s="103">
        <f t="shared" si="45"/>
      </c>
      <c r="AN59" s="103">
        <f t="shared" si="45"/>
      </c>
      <c r="AO59" s="103">
        <f t="shared" si="45"/>
      </c>
      <c r="AP59" s="103">
        <f t="shared" si="45"/>
      </c>
      <c r="AQ59" s="103">
        <f t="shared" si="45"/>
      </c>
      <c r="AR59" s="103">
        <f t="shared" si="45"/>
      </c>
      <c r="AS59" s="103">
        <f t="shared" si="45"/>
      </c>
      <c r="AT59" s="103">
        <f t="shared" si="45"/>
      </c>
      <c r="AU59" s="103">
        <f t="shared" si="45"/>
      </c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</row>
    <row r="60" spans="1:178" s="1" customFormat="1" ht="21" customHeight="1">
      <c r="A60" s="74">
        <v>55</v>
      </c>
      <c r="B60" s="75" t="s">
        <v>73</v>
      </c>
      <c r="C60" s="81"/>
      <c r="D60" s="78"/>
      <c r="E60" s="34">
        <v>10</v>
      </c>
      <c r="F60" s="34"/>
      <c r="G60" s="103">
        <f t="shared" si="25"/>
      </c>
      <c r="H60" s="103">
        <f t="shared" si="26"/>
      </c>
      <c r="I60" s="103">
        <f t="shared" si="27"/>
      </c>
      <c r="J60" s="103">
        <f t="shared" si="28"/>
      </c>
      <c r="K60" s="103">
        <f t="shared" si="29"/>
      </c>
      <c r="L60" s="103">
        <f t="shared" si="30"/>
      </c>
      <c r="M60" s="103">
        <f t="shared" si="31"/>
      </c>
      <c r="N60" s="103">
        <f t="shared" si="32"/>
        <v>0</v>
      </c>
      <c r="O60" s="103">
        <f t="shared" si="33"/>
      </c>
      <c r="P60" s="103">
        <f t="shared" si="34"/>
      </c>
      <c r="Q60" s="103">
        <f t="shared" si="35"/>
      </c>
      <c r="R60" s="103">
        <f t="shared" si="36"/>
      </c>
      <c r="S60" s="103">
        <f t="shared" si="37"/>
      </c>
      <c r="T60" s="103">
        <f t="shared" si="38"/>
      </c>
      <c r="U60" s="103">
        <f t="shared" si="39"/>
      </c>
      <c r="V60" s="114">
        <f t="shared" si="40"/>
        <v>0</v>
      </c>
      <c r="W60" s="114">
        <f t="shared" si="41"/>
        <v>0</v>
      </c>
      <c r="X60" s="103">
        <f t="shared" si="44"/>
      </c>
      <c r="Y60" s="103">
        <f t="shared" si="44"/>
      </c>
      <c r="Z60" s="103">
        <f t="shared" si="44"/>
      </c>
      <c r="AA60" s="103">
        <f t="shared" si="44"/>
      </c>
      <c r="AB60" s="103">
        <f t="shared" si="44"/>
      </c>
      <c r="AC60" s="103">
        <f t="shared" si="44"/>
      </c>
      <c r="AD60" s="103">
        <f t="shared" si="44"/>
      </c>
      <c r="AE60" s="103">
        <f t="shared" si="44"/>
      </c>
      <c r="AF60" s="103">
        <f t="shared" si="44"/>
      </c>
      <c r="AG60" s="103">
        <f t="shared" si="44"/>
        <v>0</v>
      </c>
      <c r="AH60" s="103">
        <f t="shared" si="45"/>
      </c>
      <c r="AI60" s="103">
        <f t="shared" si="45"/>
      </c>
      <c r="AJ60" s="103">
        <f t="shared" si="45"/>
      </c>
      <c r="AK60" s="103">
        <f t="shared" si="45"/>
      </c>
      <c r="AL60" s="103">
        <f t="shared" si="45"/>
      </c>
      <c r="AM60" s="103">
        <f t="shared" si="45"/>
      </c>
      <c r="AN60" s="103">
        <f t="shared" si="45"/>
      </c>
      <c r="AO60" s="103">
        <f t="shared" si="45"/>
      </c>
      <c r="AP60" s="103">
        <f t="shared" si="45"/>
      </c>
      <c r="AQ60" s="103">
        <f t="shared" si="45"/>
      </c>
      <c r="AR60" s="103">
        <f t="shared" si="45"/>
      </c>
      <c r="AS60" s="103">
        <f t="shared" si="45"/>
      </c>
      <c r="AT60" s="103">
        <f t="shared" si="45"/>
      </c>
      <c r="AU60" s="103">
        <f t="shared" si="45"/>
      </c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</row>
    <row r="61" spans="1:178" s="1" customFormat="1" ht="21" customHeight="1">
      <c r="A61" s="74">
        <v>56</v>
      </c>
      <c r="B61" s="75" t="s">
        <v>48</v>
      </c>
      <c r="C61" s="81"/>
      <c r="D61" s="78"/>
      <c r="E61" s="34">
        <v>15</v>
      </c>
      <c r="F61" s="34"/>
      <c r="G61" s="103">
        <f t="shared" si="25"/>
      </c>
      <c r="H61" s="103">
        <f t="shared" si="26"/>
      </c>
      <c r="I61" s="103">
        <f t="shared" si="27"/>
      </c>
      <c r="J61" s="103">
        <f t="shared" si="28"/>
      </c>
      <c r="K61" s="103">
        <f t="shared" si="29"/>
      </c>
      <c r="L61" s="103">
        <f t="shared" si="30"/>
      </c>
      <c r="M61" s="103">
        <f t="shared" si="31"/>
      </c>
      <c r="N61" s="103">
        <f t="shared" si="32"/>
        <v>0</v>
      </c>
      <c r="O61" s="103">
        <f t="shared" si="33"/>
      </c>
      <c r="P61" s="103">
        <f t="shared" si="34"/>
      </c>
      <c r="Q61" s="103">
        <f t="shared" si="35"/>
      </c>
      <c r="R61" s="103">
        <f t="shared" si="36"/>
      </c>
      <c r="S61" s="103">
        <f t="shared" si="37"/>
      </c>
      <c r="T61" s="103">
        <f t="shared" si="38"/>
      </c>
      <c r="U61" s="103">
        <f t="shared" si="39"/>
      </c>
      <c r="V61" s="114">
        <f t="shared" si="40"/>
        <v>0</v>
      </c>
      <c r="W61" s="114">
        <f t="shared" si="41"/>
        <v>0</v>
      </c>
      <c r="X61" s="103">
        <f t="shared" si="44"/>
      </c>
      <c r="Y61" s="103">
        <f t="shared" si="44"/>
      </c>
      <c r="Z61" s="103">
        <f t="shared" si="44"/>
      </c>
      <c r="AA61" s="103">
        <f t="shared" si="44"/>
      </c>
      <c r="AB61" s="103">
        <f t="shared" si="44"/>
      </c>
      <c r="AC61" s="103">
        <f t="shared" si="44"/>
      </c>
      <c r="AD61" s="103">
        <f t="shared" si="44"/>
      </c>
      <c r="AE61" s="103">
        <f t="shared" si="44"/>
      </c>
      <c r="AF61" s="103">
        <f t="shared" si="44"/>
      </c>
      <c r="AG61" s="103">
        <f t="shared" si="44"/>
      </c>
      <c r="AH61" s="103">
        <f t="shared" si="45"/>
      </c>
      <c r="AI61" s="103">
        <f t="shared" si="45"/>
      </c>
      <c r="AJ61" s="103">
        <f t="shared" si="45"/>
      </c>
      <c r="AK61" s="103">
        <f t="shared" si="45"/>
      </c>
      <c r="AL61" s="103">
        <f t="shared" si="45"/>
        <v>0</v>
      </c>
      <c r="AM61" s="103">
        <f t="shared" si="45"/>
      </c>
      <c r="AN61" s="103">
        <f t="shared" si="45"/>
      </c>
      <c r="AO61" s="103">
        <f t="shared" si="45"/>
      </c>
      <c r="AP61" s="103">
        <f t="shared" si="45"/>
      </c>
      <c r="AQ61" s="103">
        <f t="shared" si="45"/>
      </c>
      <c r="AR61" s="103">
        <f t="shared" si="45"/>
      </c>
      <c r="AS61" s="103">
        <f t="shared" si="45"/>
      </c>
      <c r="AT61" s="103">
        <f t="shared" si="45"/>
      </c>
      <c r="AU61" s="103">
        <f t="shared" si="45"/>
      </c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</row>
    <row r="62" spans="1:178" s="1" customFormat="1" ht="21" customHeight="1">
      <c r="A62" s="74">
        <v>57</v>
      </c>
      <c r="B62" s="75" t="s">
        <v>103</v>
      </c>
      <c r="C62" s="81"/>
      <c r="D62" s="78"/>
      <c r="E62" s="34">
        <v>19</v>
      </c>
      <c r="F62" s="34" t="s">
        <v>35</v>
      </c>
      <c r="G62" s="103">
        <f t="shared" si="25"/>
      </c>
      <c r="H62" s="103">
        <f t="shared" si="26"/>
      </c>
      <c r="I62" s="103">
        <f t="shared" si="27"/>
      </c>
      <c r="J62" s="103">
        <f t="shared" si="28"/>
      </c>
      <c r="K62" s="103">
        <f t="shared" si="29"/>
      </c>
      <c r="L62" s="103">
        <f t="shared" si="30"/>
      </c>
      <c r="M62" s="103">
        <f t="shared" si="31"/>
      </c>
      <c r="N62" s="103">
        <f t="shared" si="32"/>
        <v>0</v>
      </c>
      <c r="O62" s="103">
        <f t="shared" si="33"/>
      </c>
      <c r="P62" s="103">
        <f t="shared" si="34"/>
      </c>
      <c r="Q62" s="103">
        <f t="shared" si="35"/>
      </c>
      <c r="R62" s="103">
        <f t="shared" si="36"/>
      </c>
      <c r="S62" s="103">
        <f t="shared" si="37"/>
      </c>
      <c r="T62" s="103">
        <f t="shared" si="38"/>
      </c>
      <c r="U62" s="103">
        <f t="shared" si="39"/>
      </c>
      <c r="V62" s="114">
        <f t="shared" si="40"/>
        <v>0</v>
      </c>
      <c r="W62" s="114">
        <f t="shared" si="41"/>
        <v>10</v>
      </c>
      <c r="X62" s="103">
        <f t="shared" si="44"/>
      </c>
      <c r="Y62" s="103">
        <f t="shared" si="44"/>
      </c>
      <c r="Z62" s="103">
        <f t="shared" si="44"/>
      </c>
      <c r="AA62" s="103">
        <f t="shared" si="44"/>
      </c>
      <c r="AB62" s="103">
        <f t="shared" si="44"/>
      </c>
      <c r="AC62" s="103">
        <f t="shared" si="44"/>
      </c>
      <c r="AD62" s="103">
        <f t="shared" si="44"/>
      </c>
      <c r="AE62" s="103">
        <f t="shared" si="44"/>
      </c>
      <c r="AF62" s="103">
        <f t="shared" si="44"/>
      </c>
      <c r="AG62" s="103">
        <f t="shared" si="44"/>
      </c>
      <c r="AH62" s="103">
        <f t="shared" si="45"/>
      </c>
      <c r="AI62" s="103">
        <f t="shared" si="45"/>
      </c>
      <c r="AJ62" s="103">
        <f t="shared" si="45"/>
      </c>
      <c r="AK62" s="103">
        <f t="shared" si="45"/>
      </c>
      <c r="AL62" s="103">
        <f t="shared" si="45"/>
      </c>
      <c r="AM62" s="103">
        <f t="shared" si="45"/>
      </c>
      <c r="AN62" s="103">
        <f t="shared" si="45"/>
      </c>
      <c r="AO62" s="103">
        <f t="shared" si="45"/>
      </c>
      <c r="AP62" s="103">
        <f t="shared" si="45"/>
        <v>10</v>
      </c>
      <c r="AQ62" s="103">
        <f t="shared" si="45"/>
      </c>
      <c r="AR62" s="103">
        <f t="shared" si="45"/>
      </c>
      <c r="AS62" s="103">
        <f t="shared" si="45"/>
      </c>
      <c r="AT62" s="103">
        <f t="shared" si="45"/>
      </c>
      <c r="AU62" s="103">
        <f t="shared" si="45"/>
      </c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</row>
    <row r="63" spans="1:178" s="1" customFormat="1" ht="21" customHeight="1">
      <c r="A63" s="74">
        <v>58</v>
      </c>
      <c r="B63" s="75" t="s">
        <v>138</v>
      </c>
      <c r="C63" s="81"/>
      <c r="D63" s="78"/>
      <c r="E63" s="34">
        <v>11</v>
      </c>
      <c r="F63" s="34"/>
      <c r="G63" s="103">
        <f t="shared" si="25"/>
      </c>
      <c r="H63" s="103">
        <f t="shared" si="26"/>
      </c>
      <c r="I63" s="103">
        <f t="shared" si="27"/>
      </c>
      <c r="J63" s="103">
        <f t="shared" si="28"/>
      </c>
      <c r="K63" s="103">
        <f t="shared" si="29"/>
      </c>
      <c r="L63" s="103">
        <f t="shared" si="30"/>
      </c>
      <c r="M63" s="103">
        <f t="shared" si="31"/>
      </c>
      <c r="N63" s="103">
        <f t="shared" si="32"/>
        <v>0</v>
      </c>
      <c r="O63" s="103">
        <f t="shared" si="33"/>
      </c>
      <c r="P63" s="103">
        <f t="shared" si="34"/>
      </c>
      <c r="Q63" s="103">
        <f t="shared" si="35"/>
      </c>
      <c r="R63" s="103">
        <f t="shared" si="36"/>
      </c>
      <c r="S63" s="103">
        <f t="shared" si="37"/>
      </c>
      <c r="T63" s="103">
        <f t="shared" si="38"/>
      </c>
      <c r="U63" s="103">
        <f t="shared" si="39"/>
      </c>
      <c r="V63" s="114">
        <f t="shared" si="40"/>
        <v>0</v>
      </c>
      <c r="W63" s="114">
        <f t="shared" si="41"/>
        <v>0</v>
      </c>
      <c r="X63" s="103">
        <f t="shared" si="44"/>
      </c>
      <c r="Y63" s="103">
        <f t="shared" si="44"/>
      </c>
      <c r="Z63" s="103">
        <f t="shared" si="44"/>
      </c>
      <c r="AA63" s="103">
        <f t="shared" si="44"/>
      </c>
      <c r="AB63" s="103">
        <f t="shared" si="44"/>
      </c>
      <c r="AC63" s="103">
        <f t="shared" si="44"/>
      </c>
      <c r="AD63" s="103">
        <f t="shared" si="44"/>
      </c>
      <c r="AE63" s="103">
        <f t="shared" si="44"/>
      </c>
      <c r="AF63" s="103">
        <f t="shared" si="44"/>
      </c>
      <c r="AG63" s="103">
        <f t="shared" si="44"/>
      </c>
      <c r="AH63" s="103">
        <f t="shared" si="45"/>
        <v>0</v>
      </c>
      <c r="AI63" s="103">
        <f t="shared" si="45"/>
      </c>
      <c r="AJ63" s="103">
        <f t="shared" si="45"/>
      </c>
      <c r="AK63" s="103">
        <f t="shared" si="45"/>
      </c>
      <c r="AL63" s="103">
        <f t="shared" si="45"/>
      </c>
      <c r="AM63" s="103">
        <f t="shared" si="45"/>
      </c>
      <c r="AN63" s="103">
        <f t="shared" si="45"/>
      </c>
      <c r="AO63" s="103">
        <f t="shared" si="45"/>
      </c>
      <c r="AP63" s="103">
        <f t="shared" si="45"/>
      </c>
      <c r="AQ63" s="103">
        <f t="shared" si="45"/>
      </c>
      <c r="AR63" s="103">
        <f t="shared" si="45"/>
      </c>
      <c r="AS63" s="103">
        <f t="shared" si="45"/>
      </c>
      <c r="AT63" s="103">
        <f t="shared" si="45"/>
      </c>
      <c r="AU63" s="103">
        <f t="shared" si="45"/>
      </c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</row>
    <row r="64" spans="1:178" s="1" customFormat="1" ht="21" customHeight="1">
      <c r="A64" s="74">
        <v>59</v>
      </c>
      <c r="B64" s="75" t="s">
        <v>149</v>
      </c>
      <c r="C64" s="81"/>
      <c r="D64" s="78"/>
      <c r="E64" s="34">
        <v>20</v>
      </c>
      <c r="F64" s="34" t="s">
        <v>35</v>
      </c>
      <c r="G64" s="103">
        <f t="shared" si="25"/>
      </c>
      <c r="H64" s="103">
        <f t="shared" si="26"/>
      </c>
      <c r="I64" s="103">
        <f t="shared" si="27"/>
      </c>
      <c r="J64" s="103">
        <f t="shared" si="28"/>
      </c>
      <c r="K64" s="103">
        <f t="shared" si="29"/>
      </c>
      <c r="L64" s="103">
        <f t="shared" si="30"/>
      </c>
      <c r="M64" s="103">
        <f t="shared" si="31"/>
      </c>
      <c r="N64" s="103">
        <f t="shared" si="32"/>
        <v>0</v>
      </c>
      <c r="O64" s="103">
        <f t="shared" si="33"/>
      </c>
      <c r="P64" s="103">
        <f t="shared" si="34"/>
      </c>
      <c r="Q64" s="103">
        <f t="shared" si="35"/>
      </c>
      <c r="R64" s="103">
        <f t="shared" si="36"/>
      </c>
      <c r="S64" s="103">
        <f t="shared" si="37"/>
      </c>
      <c r="T64" s="103">
        <f t="shared" si="38"/>
      </c>
      <c r="U64" s="103">
        <f t="shared" si="39"/>
      </c>
      <c r="V64" s="114">
        <f t="shared" si="40"/>
        <v>0</v>
      </c>
      <c r="W64" s="114">
        <f t="shared" si="41"/>
        <v>10</v>
      </c>
      <c r="X64" s="103">
        <f t="shared" si="44"/>
      </c>
      <c r="Y64" s="103">
        <f t="shared" si="44"/>
      </c>
      <c r="Z64" s="103">
        <f t="shared" si="44"/>
      </c>
      <c r="AA64" s="103">
        <f t="shared" si="44"/>
      </c>
      <c r="AB64" s="103">
        <f t="shared" si="44"/>
      </c>
      <c r="AC64" s="103">
        <f t="shared" si="44"/>
      </c>
      <c r="AD64" s="103">
        <f t="shared" si="44"/>
      </c>
      <c r="AE64" s="103">
        <f t="shared" si="44"/>
      </c>
      <c r="AF64" s="103">
        <f t="shared" si="44"/>
      </c>
      <c r="AG64" s="103">
        <f t="shared" si="44"/>
      </c>
      <c r="AH64" s="103">
        <f t="shared" si="45"/>
      </c>
      <c r="AI64" s="103">
        <f t="shared" si="45"/>
      </c>
      <c r="AJ64" s="103">
        <f t="shared" si="45"/>
      </c>
      <c r="AK64" s="103">
        <f t="shared" si="45"/>
      </c>
      <c r="AL64" s="103">
        <f t="shared" si="45"/>
      </c>
      <c r="AM64" s="103">
        <f t="shared" si="45"/>
      </c>
      <c r="AN64" s="103">
        <f t="shared" si="45"/>
      </c>
      <c r="AO64" s="103">
        <f t="shared" si="45"/>
      </c>
      <c r="AP64" s="103">
        <f t="shared" si="45"/>
      </c>
      <c r="AQ64" s="103">
        <f t="shared" si="45"/>
        <v>10</v>
      </c>
      <c r="AR64" s="103">
        <f t="shared" si="45"/>
      </c>
      <c r="AS64" s="103">
        <f t="shared" si="45"/>
      </c>
      <c r="AT64" s="103">
        <f t="shared" si="45"/>
      </c>
      <c r="AU64" s="103">
        <f t="shared" si="45"/>
      </c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</row>
    <row r="65" spans="1:178" s="1" customFormat="1" ht="21" customHeight="1">
      <c r="A65" s="74">
        <v>60</v>
      </c>
      <c r="B65" s="75" t="s">
        <v>134</v>
      </c>
      <c r="C65" s="81"/>
      <c r="D65" s="78"/>
      <c r="E65" s="34">
        <v>8</v>
      </c>
      <c r="F65" s="34"/>
      <c r="G65" s="103">
        <f t="shared" si="25"/>
      </c>
      <c r="H65" s="103">
        <f t="shared" si="26"/>
      </c>
      <c r="I65" s="103">
        <f t="shared" si="27"/>
      </c>
      <c r="J65" s="103">
        <f t="shared" si="28"/>
      </c>
      <c r="K65" s="103">
        <f t="shared" si="29"/>
      </c>
      <c r="L65" s="103">
        <f t="shared" si="30"/>
      </c>
      <c r="M65" s="103">
        <f t="shared" si="31"/>
      </c>
      <c r="N65" s="103">
        <f t="shared" si="32"/>
        <v>0</v>
      </c>
      <c r="O65" s="103">
        <f t="shared" si="33"/>
      </c>
      <c r="P65" s="103">
        <f t="shared" si="34"/>
      </c>
      <c r="Q65" s="103">
        <f t="shared" si="35"/>
      </c>
      <c r="R65" s="103">
        <f t="shared" si="36"/>
      </c>
      <c r="S65" s="103">
        <f t="shared" si="37"/>
      </c>
      <c r="T65" s="103">
        <f t="shared" si="38"/>
      </c>
      <c r="U65" s="103">
        <f t="shared" si="39"/>
      </c>
      <c r="V65" s="114">
        <f t="shared" si="40"/>
        <v>0</v>
      </c>
      <c r="W65" s="114">
        <f t="shared" si="41"/>
        <v>0</v>
      </c>
      <c r="X65" s="103">
        <f t="shared" si="44"/>
      </c>
      <c r="Y65" s="103">
        <f t="shared" si="44"/>
      </c>
      <c r="Z65" s="103">
        <f t="shared" si="44"/>
      </c>
      <c r="AA65" s="103">
        <f t="shared" si="44"/>
      </c>
      <c r="AB65" s="103">
        <f t="shared" si="44"/>
      </c>
      <c r="AC65" s="103">
        <f t="shared" si="44"/>
      </c>
      <c r="AD65" s="103">
        <f t="shared" si="44"/>
      </c>
      <c r="AE65" s="103">
        <f t="shared" si="44"/>
        <v>0</v>
      </c>
      <c r="AF65" s="103">
        <f t="shared" si="44"/>
      </c>
      <c r="AG65" s="103">
        <f t="shared" si="44"/>
      </c>
      <c r="AH65" s="103">
        <f t="shared" si="45"/>
      </c>
      <c r="AI65" s="103">
        <f t="shared" si="45"/>
      </c>
      <c r="AJ65" s="103">
        <f t="shared" si="45"/>
      </c>
      <c r="AK65" s="103">
        <f t="shared" si="45"/>
      </c>
      <c r="AL65" s="103">
        <f t="shared" si="45"/>
      </c>
      <c r="AM65" s="103">
        <f t="shared" si="45"/>
      </c>
      <c r="AN65" s="103">
        <f t="shared" si="45"/>
      </c>
      <c r="AO65" s="103">
        <f t="shared" si="45"/>
      </c>
      <c r="AP65" s="103">
        <f t="shared" si="45"/>
      </c>
      <c r="AQ65" s="103">
        <f t="shared" si="45"/>
      </c>
      <c r="AR65" s="103">
        <f t="shared" si="45"/>
      </c>
      <c r="AS65" s="103">
        <f t="shared" si="45"/>
      </c>
      <c r="AT65" s="103">
        <f t="shared" si="45"/>
      </c>
      <c r="AU65" s="103">
        <f t="shared" si="45"/>
      </c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</row>
    <row r="66" spans="1:178" s="1" customFormat="1" ht="21" customHeight="1">
      <c r="A66" s="74">
        <v>61</v>
      </c>
      <c r="B66" s="75" t="s">
        <v>128</v>
      </c>
      <c r="C66" s="81"/>
      <c r="D66" s="78"/>
      <c r="E66" s="34">
        <v>4</v>
      </c>
      <c r="F66" s="34" t="s">
        <v>35</v>
      </c>
      <c r="G66" s="103">
        <f t="shared" si="25"/>
      </c>
      <c r="H66" s="103">
        <f t="shared" si="26"/>
      </c>
      <c r="I66" s="103">
        <f t="shared" si="27"/>
      </c>
      <c r="J66" s="103">
        <f t="shared" si="28"/>
      </c>
      <c r="K66" s="103">
        <f t="shared" si="29"/>
      </c>
      <c r="L66" s="103">
        <f t="shared" si="30"/>
      </c>
      <c r="M66" s="103">
        <f t="shared" si="31"/>
      </c>
      <c r="N66" s="103">
        <f t="shared" si="32"/>
        <v>0</v>
      </c>
      <c r="O66" s="103">
        <f t="shared" si="33"/>
      </c>
      <c r="P66" s="103">
        <f t="shared" si="34"/>
      </c>
      <c r="Q66" s="103">
        <f t="shared" si="35"/>
      </c>
      <c r="R66" s="103">
        <f t="shared" si="36"/>
      </c>
      <c r="S66" s="103">
        <f t="shared" si="37"/>
      </c>
      <c r="T66" s="103">
        <f t="shared" si="38"/>
      </c>
      <c r="U66" s="103">
        <f t="shared" si="39"/>
      </c>
      <c r="V66" s="114">
        <f t="shared" si="40"/>
        <v>0</v>
      </c>
      <c r="W66" s="114">
        <f t="shared" si="41"/>
        <v>10</v>
      </c>
      <c r="X66" s="103">
        <f aca="true" t="shared" si="46" ref="X66:AG75">IF($E66=X$5,$W66,"")</f>
      </c>
      <c r="Y66" s="103">
        <f t="shared" si="46"/>
      </c>
      <c r="Z66" s="103">
        <f t="shared" si="46"/>
      </c>
      <c r="AA66" s="103">
        <f t="shared" si="46"/>
        <v>10</v>
      </c>
      <c r="AB66" s="103">
        <f t="shared" si="46"/>
      </c>
      <c r="AC66" s="103">
        <f t="shared" si="46"/>
      </c>
      <c r="AD66" s="103">
        <f t="shared" si="46"/>
      </c>
      <c r="AE66" s="103">
        <f t="shared" si="46"/>
      </c>
      <c r="AF66" s="103">
        <f t="shared" si="46"/>
      </c>
      <c r="AG66" s="103">
        <f t="shared" si="46"/>
      </c>
      <c r="AH66" s="103">
        <f aca="true" t="shared" si="47" ref="AH66:AU75">IF($E66=AH$5,$W66,"")</f>
      </c>
      <c r="AI66" s="103">
        <f t="shared" si="47"/>
      </c>
      <c r="AJ66" s="103">
        <f t="shared" si="47"/>
      </c>
      <c r="AK66" s="103">
        <f t="shared" si="47"/>
      </c>
      <c r="AL66" s="103">
        <f t="shared" si="47"/>
      </c>
      <c r="AM66" s="103">
        <f t="shared" si="47"/>
      </c>
      <c r="AN66" s="103">
        <f t="shared" si="47"/>
      </c>
      <c r="AO66" s="103">
        <f t="shared" si="47"/>
      </c>
      <c r="AP66" s="103">
        <f t="shared" si="47"/>
      </c>
      <c r="AQ66" s="103">
        <f t="shared" si="47"/>
      </c>
      <c r="AR66" s="103">
        <f t="shared" si="47"/>
      </c>
      <c r="AS66" s="103">
        <f t="shared" si="47"/>
      </c>
      <c r="AT66" s="103">
        <f t="shared" si="47"/>
      </c>
      <c r="AU66" s="103">
        <f t="shared" si="47"/>
      </c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</row>
    <row r="67" spans="1:178" s="1" customFormat="1" ht="21" customHeight="1">
      <c r="A67" s="74">
        <v>62</v>
      </c>
      <c r="B67" s="75" t="s">
        <v>150</v>
      </c>
      <c r="C67" s="81"/>
      <c r="D67" s="78"/>
      <c r="E67" s="34">
        <v>21</v>
      </c>
      <c r="F67" s="34" t="s">
        <v>35</v>
      </c>
      <c r="G67" s="103">
        <f t="shared" si="25"/>
      </c>
      <c r="H67" s="103">
        <f t="shared" si="26"/>
      </c>
      <c r="I67" s="103">
        <f t="shared" si="27"/>
      </c>
      <c r="J67" s="103">
        <f t="shared" si="28"/>
      </c>
      <c r="K67" s="103">
        <f t="shared" si="29"/>
      </c>
      <c r="L67" s="103">
        <f t="shared" si="30"/>
      </c>
      <c r="M67" s="103">
        <f t="shared" si="31"/>
      </c>
      <c r="N67" s="103">
        <f t="shared" si="32"/>
        <v>0</v>
      </c>
      <c r="O67" s="103">
        <f t="shared" si="33"/>
      </c>
      <c r="P67" s="103">
        <f t="shared" si="34"/>
      </c>
      <c r="Q67" s="103">
        <f t="shared" si="35"/>
      </c>
      <c r="R67" s="103">
        <f t="shared" si="36"/>
      </c>
      <c r="S67" s="103">
        <f t="shared" si="37"/>
      </c>
      <c r="T67" s="103">
        <f t="shared" si="38"/>
      </c>
      <c r="U67" s="103">
        <f t="shared" si="39"/>
      </c>
      <c r="V67" s="114">
        <f t="shared" si="40"/>
        <v>0</v>
      </c>
      <c r="W67" s="114">
        <f t="shared" si="41"/>
        <v>10</v>
      </c>
      <c r="X67" s="103">
        <f t="shared" si="46"/>
      </c>
      <c r="Y67" s="103">
        <f t="shared" si="46"/>
      </c>
      <c r="Z67" s="103">
        <f t="shared" si="46"/>
      </c>
      <c r="AA67" s="103">
        <f t="shared" si="46"/>
      </c>
      <c r="AB67" s="103">
        <f t="shared" si="46"/>
      </c>
      <c r="AC67" s="103">
        <f t="shared" si="46"/>
      </c>
      <c r="AD67" s="103">
        <f t="shared" si="46"/>
      </c>
      <c r="AE67" s="103">
        <f t="shared" si="46"/>
      </c>
      <c r="AF67" s="103">
        <f t="shared" si="46"/>
      </c>
      <c r="AG67" s="103">
        <f t="shared" si="46"/>
      </c>
      <c r="AH67" s="103">
        <f t="shared" si="47"/>
      </c>
      <c r="AI67" s="103">
        <f t="shared" si="47"/>
      </c>
      <c r="AJ67" s="103">
        <f t="shared" si="47"/>
      </c>
      <c r="AK67" s="103">
        <f t="shared" si="47"/>
      </c>
      <c r="AL67" s="103">
        <f t="shared" si="47"/>
      </c>
      <c r="AM67" s="103">
        <f t="shared" si="47"/>
      </c>
      <c r="AN67" s="103">
        <f t="shared" si="47"/>
      </c>
      <c r="AO67" s="103">
        <f t="shared" si="47"/>
      </c>
      <c r="AP67" s="103">
        <f t="shared" si="47"/>
      </c>
      <c r="AQ67" s="103">
        <f t="shared" si="47"/>
      </c>
      <c r="AR67" s="103">
        <f t="shared" si="47"/>
        <v>10</v>
      </c>
      <c r="AS67" s="103">
        <f t="shared" si="47"/>
      </c>
      <c r="AT67" s="103">
        <f t="shared" si="47"/>
      </c>
      <c r="AU67" s="103">
        <f t="shared" si="47"/>
      </c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</row>
    <row r="68" spans="1:178" s="1" customFormat="1" ht="21" customHeight="1">
      <c r="A68" s="74">
        <v>63</v>
      </c>
      <c r="B68" s="75" t="s">
        <v>90</v>
      </c>
      <c r="C68" s="81"/>
      <c r="D68" s="78"/>
      <c r="E68" s="34">
        <v>24</v>
      </c>
      <c r="F68" s="34"/>
      <c r="G68" s="103">
        <f t="shared" si="25"/>
      </c>
      <c r="H68" s="103">
        <f t="shared" si="26"/>
      </c>
      <c r="I68" s="103">
        <f t="shared" si="27"/>
      </c>
      <c r="J68" s="103">
        <f t="shared" si="28"/>
      </c>
      <c r="K68" s="103">
        <f t="shared" si="29"/>
      </c>
      <c r="L68" s="103">
        <f t="shared" si="30"/>
      </c>
      <c r="M68" s="103">
        <f t="shared" si="31"/>
      </c>
      <c r="N68" s="103">
        <f t="shared" si="32"/>
        <v>0</v>
      </c>
      <c r="O68" s="103">
        <f t="shared" si="33"/>
      </c>
      <c r="P68" s="103">
        <f t="shared" si="34"/>
      </c>
      <c r="Q68" s="103">
        <f t="shared" si="35"/>
      </c>
      <c r="R68" s="103">
        <f t="shared" si="36"/>
      </c>
      <c r="S68" s="103">
        <f t="shared" si="37"/>
      </c>
      <c r="T68" s="103">
        <f t="shared" si="38"/>
      </c>
      <c r="U68" s="103">
        <f t="shared" si="39"/>
      </c>
      <c r="V68" s="114">
        <f t="shared" si="40"/>
        <v>0</v>
      </c>
      <c r="W68" s="114">
        <f t="shared" si="41"/>
        <v>0</v>
      </c>
      <c r="X68" s="103">
        <f t="shared" si="46"/>
      </c>
      <c r="Y68" s="103">
        <f t="shared" si="46"/>
      </c>
      <c r="Z68" s="103">
        <f t="shared" si="46"/>
      </c>
      <c r="AA68" s="103">
        <f t="shared" si="46"/>
      </c>
      <c r="AB68" s="103">
        <f t="shared" si="46"/>
      </c>
      <c r="AC68" s="103">
        <f t="shared" si="46"/>
      </c>
      <c r="AD68" s="103">
        <f t="shared" si="46"/>
      </c>
      <c r="AE68" s="103">
        <f t="shared" si="46"/>
      </c>
      <c r="AF68" s="103">
        <f t="shared" si="46"/>
      </c>
      <c r="AG68" s="103">
        <f t="shared" si="46"/>
      </c>
      <c r="AH68" s="103">
        <f t="shared" si="47"/>
      </c>
      <c r="AI68" s="103">
        <f t="shared" si="47"/>
      </c>
      <c r="AJ68" s="103">
        <f t="shared" si="47"/>
      </c>
      <c r="AK68" s="103">
        <f t="shared" si="47"/>
      </c>
      <c r="AL68" s="103">
        <f t="shared" si="47"/>
      </c>
      <c r="AM68" s="103">
        <f t="shared" si="47"/>
      </c>
      <c r="AN68" s="103">
        <f t="shared" si="47"/>
      </c>
      <c r="AO68" s="103">
        <f t="shared" si="47"/>
      </c>
      <c r="AP68" s="103">
        <f t="shared" si="47"/>
      </c>
      <c r="AQ68" s="103">
        <f t="shared" si="47"/>
      </c>
      <c r="AR68" s="103">
        <f t="shared" si="47"/>
      </c>
      <c r="AS68" s="103">
        <f t="shared" si="47"/>
      </c>
      <c r="AT68" s="103">
        <f t="shared" si="47"/>
      </c>
      <c r="AU68" s="103">
        <f t="shared" si="47"/>
        <v>0</v>
      </c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</row>
    <row r="69" spans="1:178" s="1" customFormat="1" ht="21" customHeight="1">
      <c r="A69" s="74">
        <v>64</v>
      </c>
      <c r="B69" s="75" t="s">
        <v>50</v>
      </c>
      <c r="C69" s="81"/>
      <c r="D69" s="78"/>
      <c r="E69" s="34">
        <v>16</v>
      </c>
      <c r="F69" s="34" t="s">
        <v>35</v>
      </c>
      <c r="G69" s="103">
        <f t="shared" si="25"/>
      </c>
      <c r="H69" s="103">
        <f t="shared" si="26"/>
      </c>
      <c r="I69" s="103">
        <f t="shared" si="27"/>
      </c>
      <c r="J69" s="103">
        <f t="shared" si="28"/>
      </c>
      <c r="K69" s="103">
        <f t="shared" si="29"/>
      </c>
      <c r="L69" s="103">
        <f t="shared" si="30"/>
      </c>
      <c r="M69" s="103">
        <f t="shared" si="31"/>
      </c>
      <c r="N69" s="103">
        <f t="shared" si="32"/>
        <v>0</v>
      </c>
      <c r="O69" s="103">
        <f t="shared" si="33"/>
      </c>
      <c r="P69" s="103">
        <f t="shared" si="34"/>
      </c>
      <c r="Q69" s="103">
        <f t="shared" si="35"/>
      </c>
      <c r="R69" s="103">
        <f t="shared" si="36"/>
      </c>
      <c r="S69" s="103">
        <f t="shared" si="37"/>
      </c>
      <c r="T69" s="103">
        <f t="shared" si="38"/>
      </c>
      <c r="U69" s="103">
        <f t="shared" si="39"/>
      </c>
      <c r="V69" s="114">
        <f t="shared" si="40"/>
        <v>0</v>
      </c>
      <c r="W69" s="114">
        <f t="shared" si="41"/>
        <v>10</v>
      </c>
      <c r="X69" s="103">
        <f t="shared" si="46"/>
      </c>
      <c r="Y69" s="103">
        <f t="shared" si="46"/>
      </c>
      <c r="Z69" s="103">
        <f t="shared" si="46"/>
      </c>
      <c r="AA69" s="103">
        <f t="shared" si="46"/>
      </c>
      <c r="AB69" s="103">
        <f t="shared" si="46"/>
      </c>
      <c r="AC69" s="103">
        <f t="shared" si="46"/>
      </c>
      <c r="AD69" s="103">
        <f t="shared" si="46"/>
      </c>
      <c r="AE69" s="103">
        <f t="shared" si="46"/>
      </c>
      <c r="AF69" s="103">
        <f t="shared" si="46"/>
      </c>
      <c r="AG69" s="103">
        <f t="shared" si="46"/>
      </c>
      <c r="AH69" s="103">
        <f t="shared" si="47"/>
      </c>
      <c r="AI69" s="103">
        <f t="shared" si="47"/>
      </c>
      <c r="AJ69" s="103">
        <f t="shared" si="47"/>
      </c>
      <c r="AK69" s="103">
        <f t="shared" si="47"/>
      </c>
      <c r="AL69" s="103">
        <f t="shared" si="47"/>
      </c>
      <c r="AM69" s="103">
        <f t="shared" si="47"/>
        <v>10</v>
      </c>
      <c r="AN69" s="103">
        <f t="shared" si="47"/>
      </c>
      <c r="AO69" s="103">
        <f t="shared" si="47"/>
      </c>
      <c r="AP69" s="103">
        <f t="shared" si="47"/>
      </c>
      <c r="AQ69" s="103">
        <f t="shared" si="47"/>
      </c>
      <c r="AR69" s="103">
        <f t="shared" si="47"/>
      </c>
      <c r="AS69" s="103">
        <f t="shared" si="47"/>
      </c>
      <c r="AT69" s="103">
        <f t="shared" si="47"/>
      </c>
      <c r="AU69" s="103">
        <f t="shared" si="47"/>
      </c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</row>
    <row r="70" spans="1:178" s="1" customFormat="1" ht="21" customHeight="1">
      <c r="A70" s="74">
        <v>65</v>
      </c>
      <c r="B70" s="75" t="s">
        <v>69</v>
      </c>
      <c r="C70" s="81"/>
      <c r="D70" s="78"/>
      <c r="E70" s="34">
        <v>9</v>
      </c>
      <c r="F70" s="34"/>
      <c r="G70" s="103">
        <f aca="true" t="shared" si="48" ref="G70:G101">IF($C70=$FU$6,1,"")</f>
      </c>
      <c r="H70" s="103">
        <f aca="true" t="shared" si="49" ref="H70:H101">IF($C70=$FU$7,2,"")</f>
      </c>
      <c r="I70" s="103">
        <f aca="true" t="shared" si="50" ref="I70:I101">IF($C70=$FU$8,3,"")</f>
      </c>
      <c r="J70" s="103">
        <f aca="true" t="shared" si="51" ref="J70:J101">IF($C70=$FU$9,4,"")</f>
      </c>
      <c r="K70" s="103">
        <f aca="true" t="shared" si="52" ref="K70:K101">IF($C70=$FU$10,5,"")</f>
      </c>
      <c r="L70" s="103">
        <f aca="true" t="shared" si="53" ref="L70:L101">IF($C70=$FU$11,6,"")</f>
      </c>
      <c r="M70" s="103">
        <f aca="true" t="shared" si="54" ref="M70:M101">IF($C70=$FU$12,7,"")</f>
      </c>
      <c r="N70" s="103">
        <f aca="true" t="shared" si="55" ref="N70:N101">SUM(G70:M70)</f>
        <v>0</v>
      </c>
      <c r="O70" s="103">
        <f aca="true" t="shared" si="56" ref="O70:O101">IF(N70=1,$G$109,"")</f>
      </c>
      <c r="P70" s="103">
        <f aca="true" t="shared" si="57" ref="P70:P101">IF($N70=2,$H$109,"")</f>
      </c>
      <c r="Q70" s="103">
        <f aca="true" t="shared" si="58" ref="Q70:Q101">IF($N70=3,$I$109,"")</f>
      </c>
      <c r="R70" s="103">
        <f aca="true" t="shared" si="59" ref="R70:R101">IF($N70=4,$J$109,"")</f>
      </c>
      <c r="S70" s="103">
        <f aca="true" t="shared" si="60" ref="S70:S101">IF($N70=5,$K$109,"")</f>
      </c>
      <c r="T70" s="103">
        <f aca="true" t="shared" si="61" ref="T70:T101">IF($N70=6,$L$109,"")</f>
      </c>
      <c r="U70" s="103">
        <f aca="true" t="shared" si="62" ref="U70:U101">IF($N70=7,$M$109,"")</f>
      </c>
      <c r="V70" s="114">
        <f aca="true" t="shared" si="63" ref="V70:V101">MAX(O70:U70)</f>
        <v>0</v>
      </c>
      <c r="W70" s="114">
        <f aca="true" t="shared" si="64" ref="W70:W101">IF(F70="inv.",10-V70,V70)</f>
        <v>0</v>
      </c>
      <c r="X70" s="103">
        <f t="shared" si="46"/>
      </c>
      <c r="Y70" s="103">
        <f t="shared" si="46"/>
      </c>
      <c r="Z70" s="103">
        <f t="shared" si="46"/>
      </c>
      <c r="AA70" s="103">
        <f t="shared" si="46"/>
      </c>
      <c r="AB70" s="103">
        <f t="shared" si="46"/>
      </c>
      <c r="AC70" s="103">
        <f t="shared" si="46"/>
      </c>
      <c r="AD70" s="103">
        <f t="shared" si="46"/>
      </c>
      <c r="AE70" s="103">
        <f t="shared" si="46"/>
      </c>
      <c r="AF70" s="103">
        <f t="shared" si="46"/>
        <v>0</v>
      </c>
      <c r="AG70" s="103">
        <f t="shared" si="46"/>
      </c>
      <c r="AH70" s="103">
        <f t="shared" si="47"/>
      </c>
      <c r="AI70" s="103">
        <f t="shared" si="47"/>
      </c>
      <c r="AJ70" s="103">
        <f t="shared" si="47"/>
      </c>
      <c r="AK70" s="103">
        <f t="shared" si="47"/>
      </c>
      <c r="AL70" s="103">
        <f t="shared" si="47"/>
      </c>
      <c r="AM70" s="103">
        <f t="shared" si="47"/>
      </c>
      <c r="AN70" s="103">
        <f t="shared" si="47"/>
      </c>
      <c r="AO70" s="103">
        <f t="shared" si="47"/>
      </c>
      <c r="AP70" s="103">
        <f t="shared" si="47"/>
      </c>
      <c r="AQ70" s="103">
        <f t="shared" si="47"/>
      </c>
      <c r="AR70" s="103">
        <f t="shared" si="47"/>
      </c>
      <c r="AS70" s="103">
        <f t="shared" si="47"/>
      </c>
      <c r="AT70" s="103">
        <f t="shared" si="47"/>
      </c>
      <c r="AU70" s="103">
        <f t="shared" si="47"/>
      </c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</row>
    <row r="71" spans="1:178" s="1" customFormat="1" ht="21" customHeight="1">
      <c r="A71" s="74">
        <v>66</v>
      </c>
      <c r="B71" s="75" t="s">
        <v>125</v>
      </c>
      <c r="C71" s="81"/>
      <c r="D71" s="78"/>
      <c r="E71" s="34">
        <v>1</v>
      </c>
      <c r="F71" s="34" t="s">
        <v>35</v>
      </c>
      <c r="G71" s="103">
        <f t="shared" si="48"/>
      </c>
      <c r="H71" s="103">
        <f t="shared" si="49"/>
      </c>
      <c r="I71" s="103">
        <f t="shared" si="50"/>
      </c>
      <c r="J71" s="103">
        <f t="shared" si="51"/>
      </c>
      <c r="K71" s="103">
        <f t="shared" si="52"/>
      </c>
      <c r="L71" s="103">
        <f t="shared" si="53"/>
      </c>
      <c r="M71" s="103">
        <f t="shared" si="54"/>
      </c>
      <c r="N71" s="103">
        <f t="shared" si="55"/>
        <v>0</v>
      </c>
      <c r="O71" s="103">
        <f t="shared" si="56"/>
      </c>
      <c r="P71" s="103">
        <f t="shared" si="57"/>
      </c>
      <c r="Q71" s="103">
        <f t="shared" si="58"/>
      </c>
      <c r="R71" s="103">
        <f t="shared" si="59"/>
      </c>
      <c r="S71" s="103">
        <f t="shared" si="60"/>
      </c>
      <c r="T71" s="103">
        <f t="shared" si="61"/>
      </c>
      <c r="U71" s="103">
        <f t="shared" si="62"/>
      </c>
      <c r="V71" s="114">
        <f t="shared" si="63"/>
        <v>0</v>
      </c>
      <c r="W71" s="114">
        <f t="shared" si="64"/>
        <v>10</v>
      </c>
      <c r="X71" s="103">
        <f t="shared" si="46"/>
        <v>10</v>
      </c>
      <c r="Y71" s="103">
        <f t="shared" si="46"/>
      </c>
      <c r="Z71" s="103">
        <f t="shared" si="46"/>
      </c>
      <c r="AA71" s="103">
        <f t="shared" si="46"/>
      </c>
      <c r="AB71" s="103">
        <f t="shared" si="46"/>
      </c>
      <c r="AC71" s="103">
        <f t="shared" si="46"/>
      </c>
      <c r="AD71" s="103">
        <f t="shared" si="46"/>
      </c>
      <c r="AE71" s="103">
        <f t="shared" si="46"/>
      </c>
      <c r="AF71" s="103">
        <f t="shared" si="46"/>
      </c>
      <c r="AG71" s="103">
        <f t="shared" si="46"/>
      </c>
      <c r="AH71" s="103">
        <f t="shared" si="47"/>
      </c>
      <c r="AI71" s="103">
        <f t="shared" si="47"/>
      </c>
      <c r="AJ71" s="103">
        <f t="shared" si="47"/>
      </c>
      <c r="AK71" s="103">
        <f t="shared" si="47"/>
      </c>
      <c r="AL71" s="103">
        <f t="shared" si="47"/>
      </c>
      <c r="AM71" s="103">
        <f t="shared" si="47"/>
      </c>
      <c r="AN71" s="103">
        <f t="shared" si="47"/>
      </c>
      <c r="AO71" s="103">
        <f t="shared" si="47"/>
      </c>
      <c r="AP71" s="103">
        <f t="shared" si="47"/>
      </c>
      <c r="AQ71" s="103">
        <f t="shared" si="47"/>
      </c>
      <c r="AR71" s="103">
        <f t="shared" si="47"/>
      </c>
      <c r="AS71" s="103">
        <f t="shared" si="47"/>
      </c>
      <c r="AT71" s="103">
        <f t="shared" si="47"/>
      </c>
      <c r="AU71" s="103">
        <f t="shared" si="47"/>
      </c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</row>
    <row r="72" spans="1:178" s="1" customFormat="1" ht="21" customHeight="1">
      <c r="A72" s="74">
        <v>67</v>
      </c>
      <c r="B72" s="75" t="s">
        <v>130</v>
      </c>
      <c r="C72" s="81"/>
      <c r="D72" s="78"/>
      <c r="E72" s="34">
        <v>5</v>
      </c>
      <c r="F72" s="34" t="s">
        <v>35</v>
      </c>
      <c r="G72" s="103">
        <f t="shared" si="48"/>
      </c>
      <c r="H72" s="103">
        <f t="shared" si="49"/>
      </c>
      <c r="I72" s="103">
        <f t="shared" si="50"/>
      </c>
      <c r="J72" s="103">
        <f t="shared" si="51"/>
      </c>
      <c r="K72" s="103">
        <f t="shared" si="52"/>
      </c>
      <c r="L72" s="103">
        <f t="shared" si="53"/>
      </c>
      <c r="M72" s="103">
        <f t="shared" si="54"/>
      </c>
      <c r="N72" s="103">
        <f t="shared" si="55"/>
        <v>0</v>
      </c>
      <c r="O72" s="103">
        <f t="shared" si="56"/>
      </c>
      <c r="P72" s="103">
        <f t="shared" si="57"/>
      </c>
      <c r="Q72" s="103">
        <f t="shared" si="58"/>
      </c>
      <c r="R72" s="103">
        <f t="shared" si="59"/>
      </c>
      <c r="S72" s="103">
        <f t="shared" si="60"/>
      </c>
      <c r="T72" s="103">
        <f t="shared" si="61"/>
      </c>
      <c r="U72" s="103">
        <f t="shared" si="62"/>
      </c>
      <c r="V72" s="114">
        <f t="shared" si="63"/>
        <v>0</v>
      </c>
      <c r="W72" s="114">
        <f t="shared" si="64"/>
        <v>10</v>
      </c>
      <c r="X72" s="103">
        <f t="shared" si="46"/>
      </c>
      <c r="Y72" s="103">
        <f t="shared" si="46"/>
      </c>
      <c r="Z72" s="103">
        <f t="shared" si="46"/>
      </c>
      <c r="AA72" s="103">
        <f t="shared" si="46"/>
      </c>
      <c r="AB72" s="103">
        <f t="shared" si="46"/>
        <v>10</v>
      </c>
      <c r="AC72" s="103">
        <f t="shared" si="46"/>
      </c>
      <c r="AD72" s="103">
        <f t="shared" si="46"/>
      </c>
      <c r="AE72" s="103">
        <f t="shared" si="46"/>
      </c>
      <c r="AF72" s="103">
        <f t="shared" si="46"/>
      </c>
      <c r="AG72" s="103">
        <f t="shared" si="46"/>
      </c>
      <c r="AH72" s="103">
        <f t="shared" si="47"/>
      </c>
      <c r="AI72" s="103">
        <f t="shared" si="47"/>
      </c>
      <c r="AJ72" s="103">
        <f t="shared" si="47"/>
      </c>
      <c r="AK72" s="103">
        <f t="shared" si="47"/>
      </c>
      <c r="AL72" s="103">
        <f t="shared" si="47"/>
      </c>
      <c r="AM72" s="103">
        <f t="shared" si="47"/>
      </c>
      <c r="AN72" s="103">
        <f t="shared" si="47"/>
      </c>
      <c r="AO72" s="103">
        <f t="shared" si="47"/>
      </c>
      <c r="AP72" s="103">
        <f t="shared" si="47"/>
      </c>
      <c r="AQ72" s="103">
        <f t="shared" si="47"/>
      </c>
      <c r="AR72" s="103">
        <f t="shared" si="47"/>
      </c>
      <c r="AS72" s="103">
        <f t="shared" si="47"/>
      </c>
      <c r="AT72" s="103">
        <f t="shared" si="47"/>
      </c>
      <c r="AU72" s="103">
        <f t="shared" si="47"/>
      </c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</row>
    <row r="73" spans="1:178" s="1" customFormat="1" ht="21" customHeight="1">
      <c r="A73" s="74">
        <v>68</v>
      </c>
      <c r="B73" s="75" t="s">
        <v>101</v>
      </c>
      <c r="C73" s="81"/>
      <c r="D73" s="78"/>
      <c r="E73" s="34">
        <v>14</v>
      </c>
      <c r="F73" s="34"/>
      <c r="G73" s="103">
        <f t="shared" si="48"/>
      </c>
      <c r="H73" s="103">
        <f t="shared" si="49"/>
      </c>
      <c r="I73" s="103">
        <f t="shared" si="50"/>
      </c>
      <c r="J73" s="103">
        <f t="shared" si="51"/>
      </c>
      <c r="K73" s="103">
        <f t="shared" si="52"/>
      </c>
      <c r="L73" s="103">
        <f t="shared" si="53"/>
      </c>
      <c r="M73" s="103">
        <f t="shared" si="54"/>
      </c>
      <c r="N73" s="103">
        <f t="shared" si="55"/>
        <v>0</v>
      </c>
      <c r="O73" s="103">
        <f t="shared" si="56"/>
      </c>
      <c r="P73" s="103">
        <f t="shared" si="57"/>
      </c>
      <c r="Q73" s="103">
        <f t="shared" si="58"/>
      </c>
      <c r="R73" s="103">
        <f t="shared" si="59"/>
      </c>
      <c r="S73" s="103">
        <f t="shared" si="60"/>
      </c>
      <c r="T73" s="103">
        <f t="shared" si="61"/>
      </c>
      <c r="U73" s="103">
        <f t="shared" si="62"/>
      </c>
      <c r="V73" s="114">
        <f t="shared" si="63"/>
        <v>0</v>
      </c>
      <c r="W73" s="114">
        <f t="shared" si="64"/>
        <v>0</v>
      </c>
      <c r="X73" s="103">
        <f t="shared" si="46"/>
      </c>
      <c r="Y73" s="103">
        <f t="shared" si="46"/>
      </c>
      <c r="Z73" s="103">
        <f t="shared" si="46"/>
      </c>
      <c r="AA73" s="103">
        <f t="shared" si="46"/>
      </c>
      <c r="AB73" s="103">
        <f t="shared" si="46"/>
      </c>
      <c r="AC73" s="103">
        <f t="shared" si="46"/>
      </c>
      <c r="AD73" s="103">
        <f t="shared" si="46"/>
      </c>
      <c r="AE73" s="103">
        <f t="shared" si="46"/>
      </c>
      <c r="AF73" s="103">
        <f t="shared" si="46"/>
      </c>
      <c r="AG73" s="103">
        <f t="shared" si="46"/>
      </c>
      <c r="AH73" s="103">
        <f t="shared" si="47"/>
      </c>
      <c r="AI73" s="103">
        <f t="shared" si="47"/>
      </c>
      <c r="AJ73" s="103">
        <f t="shared" si="47"/>
      </c>
      <c r="AK73" s="103">
        <f t="shared" si="47"/>
        <v>0</v>
      </c>
      <c r="AL73" s="103">
        <f t="shared" si="47"/>
      </c>
      <c r="AM73" s="103">
        <f t="shared" si="47"/>
      </c>
      <c r="AN73" s="103">
        <f t="shared" si="47"/>
      </c>
      <c r="AO73" s="103">
        <f t="shared" si="47"/>
      </c>
      <c r="AP73" s="103">
        <f t="shared" si="47"/>
      </c>
      <c r="AQ73" s="103">
        <f t="shared" si="47"/>
      </c>
      <c r="AR73" s="103">
        <f t="shared" si="47"/>
      </c>
      <c r="AS73" s="103">
        <f t="shared" si="47"/>
      </c>
      <c r="AT73" s="103">
        <f t="shared" si="47"/>
      </c>
      <c r="AU73" s="103">
        <f t="shared" si="47"/>
      </c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</row>
    <row r="74" spans="1:178" s="1" customFormat="1" ht="21" customHeight="1">
      <c r="A74" s="74">
        <v>69</v>
      </c>
      <c r="B74" s="75" t="s">
        <v>62</v>
      </c>
      <c r="C74" s="81"/>
      <c r="D74" s="78"/>
      <c r="E74" s="34">
        <v>12</v>
      </c>
      <c r="F74" s="34" t="s">
        <v>35</v>
      </c>
      <c r="G74" s="103">
        <f t="shared" si="48"/>
      </c>
      <c r="H74" s="103">
        <f t="shared" si="49"/>
      </c>
      <c r="I74" s="103">
        <f t="shared" si="50"/>
      </c>
      <c r="J74" s="103">
        <f t="shared" si="51"/>
      </c>
      <c r="K74" s="103">
        <f t="shared" si="52"/>
      </c>
      <c r="L74" s="103">
        <f t="shared" si="53"/>
      </c>
      <c r="M74" s="103">
        <f t="shared" si="54"/>
      </c>
      <c r="N74" s="103">
        <f t="shared" si="55"/>
        <v>0</v>
      </c>
      <c r="O74" s="103">
        <f t="shared" si="56"/>
      </c>
      <c r="P74" s="103">
        <f t="shared" si="57"/>
      </c>
      <c r="Q74" s="103">
        <f t="shared" si="58"/>
      </c>
      <c r="R74" s="103">
        <f t="shared" si="59"/>
      </c>
      <c r="S74" s="103">
        <f t="shared" si="60"/>
      </c>
      <c r="T74" s="103">
        <f t="shared" si="61"/>
      </c>
      <c r="U74" s="103">
        <f t="shared" si="62"/>
      </c>
      <c r="V74" s="114">
        <f t="shared" si="63"/>
        <v>0</v>
      </c>
      <c r="W74" s="114">
        <f t="shared" si="64"/>
        <v>10</v>
      </c>
      <c r="X74" s="103">
        <f t="shared" si="46"/>
      </c>
      <c r="Y74" s="103">
        <f t="shared" si="46"/>
      </c>
      <c r="Z74" s="103">
        <f t="shared" si="46"/>
      </c>
      <c r="AA74" s="103">
        <f t="shared" si="46"/>
      </c>
      <c r="AB74" s="103">
        <f t="shared" si="46"/>
      </c>
      <c r="AC74" s="103">
        <f t="shared" si="46"/>
      </c>
      <c r="AD74" s="103">
        <f t="shared" si="46"/>
      </c>
      <c r="AE74" s="103">
        <f t="shared" si="46"/>
      </c>
      <c r="AF74" s="103">
        <f t="shared" si="46"/>
      </c>
      <c r="AG74" s="103">
        <f t="shared" si="46"/>
      </c>
      <c r="AH74" s="103">
        <f t="shared" si="47"/>
      </c>
      <c r="AI74" s="103">
        <f t="shared" si="47"/>
        <v>10</v>
      </c>
      <c r="AJ74" s="103">
        <f t="shared" si="47"/>
      </c>
      <c r="AK74" s="103">
        <f t="shared" si="47"/>
      </c>
      <c r="AL74" s="103">
        <f t="shared" si="47"/>
      </c>
      <c r="AM74" s="103">
        <f t="shared" si="47"/>
      </c>
      <c r="AN74" s="103">
        <f t="shared" si="47"/>
      </c>
      <c r="AO74" s="103">
        <f t="shared" si="47"/>
      </c>
      <c r="AP74" s="103">
        <f t="shared" si="47"/>
      </c>
      <c r="AQ74" s="103">
        <f t="shared" si="47"/>
      </c>
      <c r="AR74" s="103">
        <f t="shared" si="47"/>
      </c>
      <c r="AS74" s="103">
        <f t="shared" si="47"/>
      </c>
      <c r="AT74" s="103">
        <f t="shared" si="47"/>
      </c>
      <c r="AU74" s="103">
        <f t="shared" si="47"/>
      </c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</row>
    <row r="75" spans="1:178" s="1" customFormat="1" ht="21" customHeight="1">
      <c r="A75" s="74">
        <v>70</v>
      </c>
      <c r="B75" s="75" t="s">
        <v>59</v>
      </c>
      <c r="C75" s="81"/>
      <c r="D75" s="78"/>
      <c r="E75" s="34">
        <v>6</v>
      </c>
      <c r="F75" s="34"/>
      <c r="G75" s="103">
        <f t="shared" si="48"/>
      </c>
      <c r="H75" s="103">
        <f t="shared" si="49"/>
      </c>
      <c r="I75" s="103">
        <f t="shared" si="50"/>
      </c>
      <c r="J75" s="103">
        <f t="shared" si="51"/>
      </c>
      <c r="K75" s="103">
        <f t="shared" si="52"/>
      </c>
      <c r="L75" s="103">
        <f t="shared" si="53"/>
      </c>
      <c r="M75" s="103">
        <f t="shared" si="54"/>
      </c>
      <c r="N75" s="103">
        <f t="shared" si="55"/>
        <v>0</v>
      </c>
      <c r="O75" s="103">
        <f t="shared" si="56"/>
      </c>
      <c r="P75" s="103">
        <f t="shared" si="57"/>
      </c>
      <c r="Q75" s="103">
        <f t="shared" si="58"/>
      </c>
      <c r="R75" s="103">
        <f t="shared" si="59"/>
      </c>
      <c r="S75" s="103">
        <f t="shared" si="60"/>
      </c>
      <c r="T75" s="103">
        <f t="shared" si="61"/>
      </c>
      <c r="U75" s="103">
        <f t="shared" si="62"/>
      </c>
      <c r="V75" s="114">
        <f t="shared" si="63"/>
        <v>0</v>
      </c>
      <c r="W75" s="114">
        <f t="shared" si="64"/>
        <v>0</v>
      </c>
      <c r="X75" s="103">
        <f t="shared" si="46"/>
      </c>
      <c r="Y75" s="103">
        <f t="shared" si="46"/>
      </c>
      <c r="Z75" s="103">
        <f t="shared" si="46"/>
      </c>
      <c r="AA75" s="103">
        <f t="shared" si="46"/>
      </c>
      <c r="AB75" s="103">
        <f t="shared" si="46"/>
      </c>
      <c r="AC75" s="103">
        <f t="shared" si="46"/>
        <v>0</v>
      </c>
      <c r="AD75" s="103">
        <f t="shared" si="46"/>
      </c>
      <c r="AE75" s="103">
        <f t="shared" si="46"/>
      </c>
      <c r="AF75" s="103">
        <f t="shared" si="46"/>
      </c>
      <c r="AG75" s="103">
        <f t="shared" si="46"/>
      </c>
      <c r="AH75" s="103">
        <f t="shared" si="47"/>
      </c>
      <c r="AI75" s="103">
        <f t="shared" si="47"/>
      </c>
      <c r="AJ75" s="103">
        <f t="shared" si="47"/>
      </c>
      <c r="AK75" s="103">
        <f t="shared" si="47"/>
      </c>
      <c r="AL75" s="103">
        <f t="shared" si="47"/>
      </c>
      <c r="AM75" s="103">
        <f t="shared" si="47"/>
      </c>
      <c r="AN75" s="103">
        <f t="shared" si="47"/>
      </c>
      <c r="AO75" s="103">
        <f t="shared" si="47"/>
      </c>
      <c r="AP75" s="103">
        <f t="shared" si="47"/>
      </c>
      <c r="AQ75" s="103">
        <f t="shared" si="47"/>
      </c>
      <c r="AR75" s="103">
        <f t="shared" si="47"/>
      </c>
      <c r="AS75" s="103">
        <f t="shared" si="47"/>
      </c>
      <c r="AT75" s="103">
        <f t="shared" si="47"/>
      </c>
      <c r="AU75" s="103">
        <f t="shared" si="47"/>
      </c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</row>
    <row r="76" spans="1:178" s="1" customFormat="1" ht="21" customHeight="1">
      <c r="A76" s="74">
        <v>71</v>
      </c>
      <c r="B76" s="75" t="s">
        <v>65</v>
      </c>
      <c r="C76" s="81"/>
      <c r="D76" s="78"/>
      <c r="E76" s="34">
        <v>13</v>
      </c>
      <c r="F76" s="34"/>
      <c r="G76" s="103">
        <f t="shared" si="48"/>
      </c>
      <c r="H76" s="103">
        <f t="shared" si="49"/>
      </c>
      <c r="I76" s="103">
        <f t="shared" si="50"/>
      </c>
      <c r="J76" s="103">
        <f t="shared" si="51"/>
      </c>
      <c r="K76" s="103">
        <f t="shared" si="52"/>
      </c>
      <c r="L76" s="103">
        <f t="shared" si="53"/>
      </c>
      <c r="M76" s="103">
        <f t="shared" si="54"/>
      </c>
      <c r="N76" s="103">
        <f t="shared" si="55"/>
        <v>0</v>
      </c>
      <c r="O76" s="103">
        <f t="shared" si="56"/>
      </c>
      <c r="P76" s="103">
        <f t="shared" si="57"/>
      </c>
      <c r="Q76" s="103">
        <f t="shared" si="58"/>
      </c>
      <c r="R76" s="103">
        <f t="shared" si="59"/>
      </c>
      <c r="S76" s="103">
        <f t="shared" si="60"/>
      </c>
      <c r="T76" s="103">
        <f t="shared" si="61"/>
      </c>
      <c r="U76" s="103">
        <f t="shared" si="62"/>
      </c>
      <c r="V76" s="114">
        <f t="shared" si="63"/>
        <v>0</v>
      </c>
      <c r="W76" s="114">
        <f t="shared" si="64"/>
        <v>0</v>
      </c>
      <c r="X76" s="103">
        <f aca="true" t="shared" si="65" ref="X76:AG85">IF($E76=X$5,$W76,"")</f>
      </c>
      <c r="Y76" s="103">
        <f t="shared" si="65"/>
      </c>
      <c r="Z76" s="103">
        <f t="shared" si="65"/>
      </c>
      <c r="AA76" s="103">
        <f t="shared" si="65"/>
      </c>
      <c r="AB76" s="103">
        <f t="shared" si="65"/>
      </c>
      <c r="AC76" s="103">
        <f t="shared" si="65"/>
      </c>
      <c r="AD76" s="103">
        <f t="shared" si="65"/>
      </c>
      <c r="AE76" s="103">
        <f t="shared" si="65"/>
      </c>
      <c r="AF76" s="103">
        <f t="shared" si="65"/>
      </c>
      <c r="AG76" s="103">
        <f t="shared" si="65"/>
      </c>
      <c r="AH76" s="103">
        <f aca="true" t="shared" si="66" ref="AH76:AU85">IF($E76=AH$5,$W76,"")</f>
      </c>
      <c r="AI76" s="103">
        <f t="shared" si="66"/>
      </c>
      <c r="AJ76" s="103">
        <f t="shared" si="66"/>
        <v>0</v>
      </c>
      <c r="AK76" s="103">
        <f t="shared" si="66"/>
      </c>
      <c r="AL76" s="103">
        <f t="shared" si="66"/>
      </c>
      <c r="AM76" s="103">
        <f t="shared" si="66"/>
      </c>
      <c r="AN76" s="103">
        <f t="shared" si="66"/>
      </c>
      <c r="AO76" s="103">
        <f t="shared" si="66"/>
      </c>
      <c r="AP76" s="103">
        <f t="shared" si="66"/>
      </c>
      <c r="AQ76" s="103">
        <f t="shared" si="66"/>
      </c>
      <c r="AR76" s="103">
        <f t="shared" si="66"/>
      </c>
      <c r="AS76" s="103">
        <f t="shared" si="66"/>
      </c>
      <c r="AT76" s="103">
        <f t="shared" si="66"/>
      </c>
      <c r="AU76" s="103">
        <f t="shared" si="66"/>
      </c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</row>
    <row r="77" spans="1:178" s="1" customFormat="1" ht="21" customHeight="1">
      <c r="A77" s="74">
        <v>72</v>
      </c>
      <c r="B77" s="75" t="s">
        <v>74</v>
      </c>
      <c r="C77" s="81"/>
      <c r="D77" s="78"/>
      <c r="E77" s="34">
        <v>10</v>
      </c>
      <c r="F77" s="34" t="s">
        <v>35</v>
      </c>
      <c r="G77" s="103">
        <f t="shared" si="48"/>
      </c>
      <c r="H77" s="103">
        <f t="shared" si="49"/>
      </c>
      <c r="I77" s="103">
        <f t="shared" si="50"/>
      </c>
      <c r="J77" s="103">
        <f t="shared" si="51"/>
      </c>
      <c r="K77" s="103">
        <f t="shared" si="52"/>
      </c>
      <c r="L77" s="103">
        <f t="shared" si="53"/>
      </c>
      <c r="M77" s="103">
        <f t="shared" si="54"/>
      </c>
      <c r="N77" s="103">
        <f t="shared" si="55"/>
        <v>0</v>
      </c>
      <c r="O77" s="103">
        <f t="shared" si="56"/>
      </c>
      <c r="P77" s="103">
        <f t="shared" si="57"/>
      </c>
      <c r="Q77" s="103">
        <f t="shared" si="58"/>
      </c>
      <c r="R77" s="103">
        <f t="shared" si="59"/>
      </c>
      <c r="S77" s="103">
        <f t="shared" si="60"/>
      </c>
      <c r="T77" s="103">
        <f t="shared" si="61"/>
      </c>
      <c r="U77" s="103">
        <f t="shared" si="62"/>
      </c>
      <c r="V77" s="114">
        <f t="shared" si="63"/>
        <v>0</v>
      </c>
      <c r="W77" s="114">
        <f t="shared" si="64"/>
        <v>10</v>
      </c>
      <c r="X77" s="103">
        <f t="shared" si="65"/>
      </c>
      <c r="Y77" s="103">
        <f t="shared" si="65"/>
      </c>
      <c r="Z77" s="103">
        <f t="shared" si="65"/>
      </c>
      <c r="AA77" s="103">
        <f t="shared" si="65"/>
      </c>
      <c r="AB77" s="103">
        <f t="shared" si="65"/>
      </c>
      <c r="AC77" s="103">
        <f t="shared" si="65"/>
      </c>
      <c r="AD77" s="103">
        <f t="shared" si="65"/>
      </c>
      <c r="AE77" s="103">
        <f t="shared" si="65"/>
      </c>
      <c r="AF77" s="103">
        <f t="shared" si="65"/>
      </c>
      <c r="AG77" s="103">
        <f t="shared" si="65"/>
        <v>10</v>
      </c>
      <c r="AH77" s="103">
        <f t="shared" si="66"/>
      </c>
      <c r="AI77" s="103">
        <f t="shared" si="66"/>
      </c>
      <c r="AJ77" s="103">
        <f t="shared" si="66"/>
      </c>
      <c r="AK77" s="103">
        <f t="shared" si="66"/>
      </c>
      <c r="AL77" s="103">
        <f t="shared" si="66"/>
      </c>
      <c r="AM77" s="103">
        <f t="shared" si="66"/>
      </c>
      <c r="AN77" s="103">
        <f t="shared" si="66"/>
      </c>
      <c r="AO77" s="103">
        <f t="shared" si="66"/>
      </c>
      <c r="AP77" s="103">
        <f t="shared" si="66"/>
      </c>
      <c r="AQ77" s="103">
        <f t="shared" si="66"/>
      </c>
      <c r="AR77" s="103">
        <f t="shared" si="66"/>
      </c>
      <c r="AS77" s="103">
        <f t="shared" si="66"/>
      </c>
      <c r="AT77" s="103">
        <f t="shared" si="66"/>
      </c>
      <c r="AU77" s="103">
        <f t="shared" si="66"/>
      </c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</row>
    <row r="78" spans="1:178" s="1" customFormat="1" ht="21" customHeight="1">
      <c r="A78" s="74">
        <v>73</v>
      </c>
      <c r="B78" s="75" t="s">
        <v>43</v>
      </c>
      <c r="C78" s="81"/>
      <c r="D78" s="78"/>
      <c r="E78" s="34">
        <v>3</v>
      </c>
      <c r="F78" s="34" t="s">
        <v>35</v>
      </c>
      <c r="G78" s="103">
        <f t="shared" si="48"/>
      </c>
      <c r="H78" s="103">
        <f t="shared" si="49"/>
      </c>
      <c r="I78" s="103">
        <f t="shared" si="50"/>
      </c>
      <c r="J78" s="103">
        <f t="shared" si="51"/>
      </c>
      <c r="K78" s="103">
        <f t="shared" si="52"/>
      </c>
      <c r="L78" s="103">
        <f t="shared" si="53"/>
      </c>
      <c r="M78" s="103">
        <f t="shared" si="54"/>
      </c>
      <c r="N78" s="103">
        <f t="shared" si="55"/>
        <v>0</v>
      </c>
      <c r="O78" s="103">
        <f t="shared" si="56"/>
      </c>
      <c r="P78" s="103">
        <f t="shared" si="57"/>
      </c>
      <c r="Q78" s="103">
        <f t="shared" si="58"/>
      </c>
      <c r="R78" s="103">
        <f t="shared" si="59"/>
      </c>
      <c r="S78" s="103">
        <f t="shared" si="60"/>
      </c>
      <c r="T78" s="103">
        <f t="shared" si="61"/>
      </c>
      <c r="U78" s="103">
        <f t="shared" si="62"/>
      </c>
      <c r="V78" s="114">
        <f t="shared" si="63"/>
        <v>0</v>
      </c>
      <c r="W78" s="114">
        <f t="shared" si="64"/>
        <v>10</v>
      </c>
      <c r="X78" s="103">
        <f t="shared" si="65"/>
      </c>
      <c r="Y78" s="103">
        <f t="shared" si="65"/>
      </c>
      <c r="Z78" s="103">
        <f t="shared" si="65"/>
        <v>10</v>
      </c>
      <c r="AA78" s="103">
        <f t="shared" si="65"/>
      </c>
      <c r="AB78" s="103">
        <f t="shared" si="65"/>
      </c>
      <c r="AC78" s="103">
        <f t="shared" si="65"/>
      </c>
      <c r="AD78" s="103">
        <f t="shared" si="65"/>
      </c>
      <c r="AE78" s="103">
        <f t="shared" si="65"/>
      </c>
      <c r="AF78" s="103">
        <f t="shared" si="65"/>
      </c>
      <c r="AG78" s="103">
        <f t="shared" si="65"/>
      </c>
      <c r="AH78" s="103">
        <f t="shared" si="66"/>
      </c>
      <c r="AI78" s="103">
        <f t="shared" si="66"/>
      </c>
      <c r="AJ78" s="103">
        <f t="shared" si="66"/>
      </c>
      <c r="AK78" s="103">
        <f t="shared" si="66"/>
      </c>
      <c r="AL78" s="103">
        <f t="shared" si="66"/>
      </c>
      <c r="AM78" s="103">
        <f t="shared" si="66"/>
      </c>
      <c r="AN78" s="103">
        <f t="shared" si="66"/>
      </c>
      <c r="AO78" s="103">
        <f t="shared" si="66"/>
      </c>
      <c r="AP78" s="103">
        <f t="shared" si="66"/>
      </c>
      <c r="AQ78" s="103">
        <f t="shared" si="66"/>
      </c>
      <c r="AR78" s="103">
        <f t="shared" si="66"/>
      </c>
      <c r="AS78" s="103">
        <f t="shared" si="66"/>
      </c>
      <c r="AT78" s="103">
        <f t="shared" si="66"/>
      </c>
      <c r="AU78" s="103">
        <f t="shared" si="66"/>
      </c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</row>
    <row r="79" spans="1:178" s="1" customFormat="1" ht="21" customHeight="1">
      <c r="A79" s="74">
        <v>74</v>
      </c>
      <c r="B79" s="75" t="s">
        <v>132</v>
      </c>
      <c r="C79" s="81"/>
      <c r="D79" s="78"/>
      <c r="E79" s="34">
        <v>7</v>
      </c>
      <c r="F79" s="34" t="s">
        <v>35</v>
      </c>
      <c r="G79" s="103">
        <f t="shared" si="48"/>
      </c>
      <c r="H79" s="103">
        <f t="shared" si="49"/>
      </c>
      <c r="I79" s="103">
        <f t="shared" si="50"/>
      </c>
      <c r="J79" s="103">
        <f t="shared" si="51"/>
      </c>
      <c r="K79" s="103">
        <f t="shared" si="52"/>
      </c>
      <c r="L79" s="103">
        <f t="shared" si="53"/>
      </c>
      <c r="M79" s="103">
        <f t="shared" si="54"/>
      </c>
      <c r="N79" s="103">
        <f t="shared" si="55"/>
        <v>0</v>
      </c>
      <c r="O79" s="103">
        <f t="shared" si="56"/>
      </c>
      <c r="P79" s="103">
        <f t="shared" si="57"/>
      </c>
      <c r="Q79" s="103">
        <f t="shared" si="58"/>
      </c>
      <c r="R79" s="103">
        <f t="shared" si="59"/>
      </c>
      <c r="S79" s="103">
        <f t="shared" si="60"/>
      </c>
      <c r="T79" s="103">
        <f t="shared" si="61"/>
      </c>
      <c r="U79" s="103">
        <f t="shared" si="62"/>
      </c>
      <c r="V79" s="114">
        <f t="shared" si="63"/>
        <v>0</v>
      </c>
      <c r="W79" s="114">
        <f t="shared" si="64"/>
        <v>10</v>
      </c>
      <c r="X79" s="103">
        <f t="shared" si="65"/>
      </c>
      <c r="Y79" s="103">
        <f t="shared" si="65"/>
      </c>
      <c r="Z79" s="103">
        <f t="shared" si="65"/>
      </c>
      <c r="AA79" s="103">
        <f t="shared" si="65"/>
      </c>
      <c r="AB79" s="103">
        <f t="shared" si="65"/>
      </c>
      <c r="AC79" s="103">
        <f t="shared" si="65"/>
      </c>
      <c r="AD79" s="103">
        <f t="shared" si="65"/>
        <v>10</v>
      </c>
      <c r="AE79" s="103">
        <f t="shared" si="65"/>
      </c>
      <c r="AF79" s="103">
        <f t="shared" si="65"/>
      </c>
      <c r="AG79" s="103">
        <f t="shared" si="65"/>
      </c>
      <c r="AH79" s="103">
        <f t="shared" si="66"/>
      </c>
      <c r="AI79" s="103">
        <f t="shared" si="66"/>
      </c>
      <c r="AJ79" s="103">
        <f t="shared" si="66"/>
      </c>
      <c r="AK79" s="103">
        <f t="shared" si="66"/>
      </c>
      <c r="AL79" s="103">
        <f t="shared" si="66"/>
      </c>
      <c r="AM79" s="103">
        <f t="shared" si="66"/>
      </c>
      <c r="AN79" s="103">
        <f t="shared" si="66"/>
      </c>
      <c r="AO79" s="103">
        <f t="shared" si="66"/>
      </c>
      <c r="AP79" s="103">
        <f t="shared" si="66"/>
      </c>
      <c r="AQ79" s="103">
        <f t="shared" si="66"/>
      </c>
      <c r="AR79" s="103">
        <f t="shared" si="66"/>
      </c>
      <c r="AS79" s="103">
        <f t="shared" si="66"/>
      </c>
      <c r="AT79" s="103">
        <f t="shared" si="66"/>
      </c>
      <c r="AU79" s="103">
        <f t="shared" si="66"/>
      </c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</row>
    <row r="80" spans="1:178" s="1" customFormat="1" ht="21" customHeight="1">
      <c r="A80" s="74">
        <v>75</v>
      </c>
      <c r="B80" s="75" t="s">
        <v>142</v>
      </c>
      <c r="C80" s="81"/>
      <c r="D80" s="78"/>
      <c r="E80" s="34">
        <v>15</v>
      </c>
      <c r="F80" s="34" t="s">
        <v>35</v>
      </c>
      <c r="G80" s="103">
        <f t="shared" si="48"/>
      </c>
      <c r="H80" s="103">
        <f t="shared" si="49"/>
      </c>
      <c r="I80" s="103">
        <f t="shared" si="50"/>
      </c>
      <c r="J80" s="103">
        <f t="shared" si="51"/>
      </c>
      <c r="K80" s="103">
        <f t="shared" si="52"/>
      </c>
      <c r="L80" s="103">
        <f t="shared" si="53"/>
      </c>
      <c r="M80" s="103">
        <f t="shared" si="54"/>
      </c>
      <c r="N80" s="103">
        <f t="shared" si="55"/>
        <v>0</v>
      </c>
      <c r="O80" s="103">
        <f t="shared" si="56"/>
      </c>
      <c r="P80" s="103">
        <f t="shared" si="57"/>
      </c>
      <c r="Q80" s="103">
        <f t="shared" si="58"/>
      </c>
      <c r="R80" s="103">
        <f t="shared" si="59"/>
      </c>
      <c r="S80" s="103">
        <f t="shared" si="60"/>
      </c>
      <c r="T80" s="103">
        <f t="shared" si="61"/>
      </c>
      <c r="U80" s="103">
        <f t="shared" si="62"/>
      </c>
      <c r="V80" s="114">
        <f t="shared" si="63"/>
        <v>0</v>
      </c>
      <c r="W80" s="114">
        <f t="shared" si="64"/>
        <v>10</v>
      </c>
      <c r="X80" s="103">
        <f t="shared" si="65"/>
      </c>
      <c r="Y80" s="103">
        <f t="shared" si="65"/>
      </c>
      <c r="Z80" s="103">
        <f t="shared" si="65"/>
      </c>
      <c r="AA80" s="103">
        <f t="shared" si="65"/>
      </c>
      <c r="AB80" s="103">
        <f t="shared" si="65"/>
      </c>
      <c r="AC80" s="103">
        <f t="shared" si="65"/>
      </c>
      <c r="AD80" s="103">
        <f t="shared" si="65"/>
      </c>
      <c r="AE80" s="103">
        <f t="shared" si="65"/>
      </c>
      <c r="AF80" s="103">
        <f t="shared" si="65"/>
      </c>
      <c r="AG80" s="103">
        <f t="shared" si="65"/>
      </c>
      <c r="AH80" s="103">
        <f t="shared" si="66"/>
      </c>
      <c r="AI80" s="103">
        <f t="shared" si="66"/>
      </c>
      <c r="AJ80" s="103">
        <f t="shared" si="66"/>
      </c>
      <c r="AK80" s="103">
        <f t="shared" si="66"/>
      </c>
      <c r="AL80" s="103">
        <f t="shared" si="66"/>
        <v>10</v>
      </c>
      <c r="AM80" s="103">
        <f t="shared" si="66"/>
      </c>
      <c r="AN80" s="103">
        <f t="shared" si="66"/>
      </c>
      <c r="AO80" s="103">
        <f t="shared" si="66"/>
      </c>
      <c r="AP80" s="103">
        <f t="shared" si="66"/>
      </c>
      <c r="AQ80" s="103">
        <f t="shared" si="66"/>
      </c>
      <c r="AR80" s="103">
        <f t="shared" si="66"/>
      </c>
      <c r="AS80" s="103">
        <f t="shared" si="66"/>
      </c>
      <c r="AT80" s="103">
        <f t="shared" si="66"/>
      </c>
      <c r="AU80" s="103">
        <f t="shared" si="66"/>
      </c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</row>
    <row r="81" spans="1:178" s="1" customFormat="1" ht="21" customHeight="1">
      <c r="A81" s="74">
        <v>76</v>
      </c>
      <c r="B81" s="75" t="s">
        <v>146</v>
      </c>
      <c r="C81" s="81"/>
      <c r="D81" s="78"/>
      <c r="E81" s="34">
        <v>18</v>
      </c>
      <c r="F81" s="34" t="s">
        <v>35</v>
      </c>
      <c r="G81" s="103">
        <f t="shared" si="48"/>
      </c>
      <c r="H81" s="103">
        <f t="shared" si="49"/>
      </c>
      <c r="I81" s="103">
        <f t="shared" si="50"/>
      </c>
      <c r="J81" s="103">
        <f t="shared" si="51"/>
      </c>
      <c r="K81" s="103">
        <f t="shared" si="52"/>
      </c>
      <c r="L81" s="103">
        <f t="shared" si="53"/>
      </c>
      <c r="M81" s="103">
        <f t="shared" si="54"/>
      </c>
      <c r="N81" s="103">
        <f t="shared" si="55"/>
        <v>0</v>
      </c>
      <c r="O81" s="103">
        <f t="shared" si="56"/>
      </c>
      <c r="P81" s="103">
        <f t="shared" si="57"/>
      </c>
      <c r="Q81" s="103">
        <f t="shared" si="58"/>
      </c>
      <c r="R81" s="103">
        <f t="shared" si="59"/>
      </c>
      <c r="S81" s="103">
        <f t="shared" si="60"/>
      </c>
      <c r="T81" s="103">
        <f t="shared" si="61"/>
      </c>
      <c r="U81" s="103">
        <f t="shared" si="62"/>
      </c>
      <c r="V81" s="114">
        <f t="shared" si="63"/>
        <v>0</v>
      </c>
      <c r="W81" s="114">
        <f t="shared" si="64"/>
        <v>10</v>
      </c>
      <c r="X81" s="103">
        <f t="shared" si="65"/>
      </c>
      <c r="Y81" s="103">
        <f t="shared" si="65"/>
      </c>
      <c r="Z81" s="103">
        <f t="shared" si="65"/>
      </c>
      <c r="AA81" s="103">
        <f t="shared" si="65"/>
      </c>
      <c r="AB81" s="103">
        <f t="shared" si="65"/>
      </c>
      <c r="AC81" s="103">
        <f t="shared" si="65"/>
      </c>
      <c r="AD81" s="103">
        <f t="shared" si="65"/>
      </c>
      <c r="AE81" s="103">
        <f t="shared" si="65"/>
      </c>
      <c r="AF81" s="103">
        <f t="shared" si="65"/>
      </c>
      <c r="AG81" s="103">
        <f t="shared" si="65"/>
      </c>
      <c r="AH81" s="103">
        <f t="shared" si="66"/>
      </c>
      <c r="AI81" s="103">
        <f t="shared" si="66"/>
      </c>
      <c r="AJ81" s="103">
        <f t="shared" si="66"/>
      </c>
      <c r="AK81" s="103">
        <f t="shared" si="66"/>
      </c>
      <c r="AL81" s="103">
        <f t="shared" si="66"/>
      </c>
      <c r="AM81" s="103">
        <f t="shared" si="66"/>
      </c>
      <c r="AN81" s="103">
        <f t="shared" si="66"/>
      </c>
      <c r="AO81" s="103">
        <f t="shared" si="66"/>
        <v>10</v>
      </c>
      <c r="AP81" s="103">
        <f t="shared" si="66"/>
      </c>
      <c r="AQ81" s="103">
        <f t="shared" si="66"/>
      </c>
      <c r="AR81" s="103">
        <f t="shared" si="66"/>
      </c>
      <c r="AS81" s="103">
        <f t="shared" si="66"/>
      </c>
      <c r="AT81" s="103">
        <f t="shared" si="66"/>
      </c>
      <c r="AU81" s="103">
        <f t="shared" si="66"/>
      </c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</row>
    <row r="82" spans="1:178" s="1" customFormat="1" ht="21" customHeight="1">
      <c r="A82" s="74">
        <v>77</v>
      </c>
      <c r="B82" s="75" t="s">
        <v>147</v>
      </c>
      <c r="C82" s="81"/>
      <c r="D82" s="78"/>
      <c r="E82" s="34">
        <v>19</v>
      </c>
      <c r="F82" s="34"/>
      <c r="G82" s="103">
        <f t="shared" si="48"/>
      </c>
      <c r="H82" s="103">
        <f t="shared" si="49"/>
      </c>
      <c r="I82" s="103">
        <f t="shared" si="50"/>
      </c>
      <c r="J82" s="103">
        <f t="shared" si="51"/>
      </c>
      <c r="K82" s="103">
        <f t="shared" si="52"/>
      </c>
      <c r="L82" s="103">
        <f t="shared" si="53"/>
      </c>
      <c r="M82" s="103">
        <f t="shared" si="54"/>
      </c>
      <c r="N82" s="103">
        <f t="shared" si="55"/>
        <v>0</v>
      </c>
      <c r="O82" s="103">
        <f t="shared" si="56"/>
      </c>
      <c r="P82" s="103">
        <f t="shared" si="57"/>
      </c>
      <c r="Q82" s="103">
        <f t="shared" si="58"/>
      </c>
      <c r="R82" s="103">
        <f t="shared" si="59"/>
      </c>
      <c r="S82" s="103">
        <f t="shared" si="60"/>
      </c>
      <c r="T82" s="103">
        <f t="shared" si="61"/>
      </c>
      <c r="U82" s="103">
        <f t="shared" si="62"/>
      </c>
      <c r="V82" s="114">
        <f t="shared" si="63"/>
        <v>0</v>
      </c>
      <c r="W82" s="114">
        <f t="shared" si="64"/>
        <v>0</v>
      </c>
      <c r="X82" s="103">
        <f t="shared" si="65"/>
      </c>
      <c r="Y82" s="103">
        <f t="shared" si="65"/>
      </c>
      <c r="Z82" s="103">
        <f t="shared" si="65"/>
      </c>
      <c r="AA82" s="103">
        <f t="shared" si="65"/>
      </c>
      <c r="AB82" s="103">
        <f t="shared" si="65"/>
      </c>
      <c r="AC82" s="103">
        <f t="shared" si="65"/>
      </c>
      <c r="AD82" s="103">
        <f t="shared" si="65"/>
      </c>
      <c r="AE82" s="103">
        <f t="shared" si="65"/>
      </c>
      <c r="AF82" s="103">
        <f t="shared" si="65"/>
      </c>
      <c r="AG82" s="103">
        <f t="shared" si="65"/>
      </c>
      <c r="AH82" s="103">
        <f t="shared" si="66"/>
      </c>
      <c r="AI82" s="103">
        <f t="shared" si="66"/>
      </c>
      <c r="AJ82" s="103">
        <f t="shared" si="66"/>
      </c>
      <c r="AK82" s="103">
        <f t="shared" si="66"/>
      </c>
      <c r="AL82" s="103">
        <f t="shared" si="66"/>
      </c>
      <c r="AM82" s="103">
        <f t="shared" si="66"/>
      </c>
      <c r="AN82" s="103">
        <f t="shared" si="66"/>
      </c>
      <c r="AO82" s="103">
        <f t="shared" si="66"/>
      </c>
      <c r="AP82" s="103">
        <f t="shared" si="66"/>
        <v>0</v>
      </c>
      <c r="AQ82" s="103">
        <f t="shared" si="66"/>
      </c>
      <c r="AR82" s="103">
        <f t="shared" si="66"/>
      </c>
      <c r="AS82" s="103">
        <f t="shared" si="66"/>
      </c>
      <c r="AT82" s="103">
        <f t="shared" si="66"/>
      </c>
      <c r="AU82" s="103">
        <f t="shared" si="66"/>
      </c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</row>
    <row r="83" spans="1:178" s="1" customFormat="1" ht="21" customHeight="1">
      <c r="A83" s="74">
        <v>78</v>
      </c>
      <c r="B83" s="75" t="s">
        <v>135</v>
      </c>
      <c r="C83" s="81"/>
      <c r="D83" s="78"/>
      <c r="E83" s="34">
        <v>8</v>
      </c>
      <c r="F83" s="34" t="s">
        <v>35</v>
      </c>
      <c r="G83" s="103">
        <f t="shared" si="48"/>
      </c>
      <c r="H83" s="103">
        <f t="shared" si="49"/>
      </c>
      <c r="I83" s="103">
        <f t="shared" si="50"/>
      </c>
      <c r="J83" s="103">
        <f t="shared" si="51"/>
      </c>
      <c r="K83" s="103">
        <f t="shared" si="52"/>
      </c>
      <c r="L83" s="103">
        <f t="shared" si="53"/>
      </c>
      <c r="M83" s="103">
        <f t="shared" si="54"/>
      </c>
      <c r="N83" s="103">
        <f t="shared" si="55"/>
        <v>0</v>
      </c>
      <c r="O83" s="103">
        <f t="shared" si="56"/>
      </c>
      <c r="P83" s="103">
        <f t="shared" si="57"/>
      </c>
      <c r="Q83" s="103">
        <f t="shared" si="58"/>
      </c>
      <c r="R83" s="103">
        <f t="shared" si="59"/>
      </c>
      <c r="S83" s="103">
        <f t="shared" si="60"/>
      </c>
      <c r="T83" s="103">
        <f t="shared" si="61"/>
      </c>
      <c r="U83" s="103">
        <f t="shared" si="62"/>
      </c>
      <c r="V83" s="114">
        <f t="shared" si="63"/>
        <v>0</v>
      </c>
      <c r="W83" s="114">
        <f t="shared" si="64"/>
        <v>10</v>
      </c>
      <c r="X83" s="103">
        <f t="shared" si="65"/>
      </c>
      <c r="Y83" s="103">
        <f t="shared" si="65"/>
      </c>
      <c r="Z83" s="103">
        <f t="shared" si="65"/>
      </c>
      <c r="AA83" s="103">
        <f t="shared" si="65"/>
      </c>
      <c r="AB83" s="103">
        <f t="shared" si="65"/>
      </c>
      <c r="AC83" s="103">
        <f t="shared" si="65"/>
      </c>
      <c r="AD83" s="103">
        <f t="shared" si="65"/>
      </c>
      <c r="AE83" s="103">
        <f t="shared" si="65"/>
        <v>10</v>
      </c>
      <c r="AF83" s="103">
        <f t="shared" si="65"/>
      </c>
      <c r="AG83" s="103">
        <f t="shared" si="65"/>
      </c>
      <c r="AH83" s="103">
        <f t="shared" si="66"/>
      </c>
      <c r="AI83" s="103">
        <f t="shared" si="66"/>
      </c>
      <c r="AJ83" s="103">
        <f t="shared" si="66"/>
      </c>
      <c r="AK83" s="103">
        <f t="shared" si="66"/>
      </c>
      <c r="AL83" s="103">
        <f t="shared" si="66"/>
      </c>
      <c r="AM83" s="103">
        <f t="shared" si="66"/>
      </c>
      <c r="AN83" s="103">
        <f t="shared" si="66"/>
      </c>
      <c r="AO83" s="103">
        <f t="shared" si="66"/>
      </c>
      <c r="AP83" s="103">
        <f t="shared" si="66"/>
      </c>
      <c r="AQ83" s="103">
        <f t="shared" si="66"/>
      </c>
      <c r="AR83" s="103">
        <f t="shared" si="66"/>
      </c>
      <c r="AS83" s="103">
        <f t="shared" si="66"/>
      </c>
      <c r="AT83" s="103">
        <f t="shared" si="66"/>
      </c>
      <c r="AU83" s="103">
        <f t="shared" si="66"/>
      </c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</row>
    <row r="84" spans="1:178" s="1" customFormat="1" ht="21" customHeight="1">
      <c r="A84" s="74">
        <v>79</v>
      </c>
      <c r="B84" s="75" t="s">
        <v>85</v>
      </c>
      <c r="C84" s="81"/>
      <c r="D84" s="78"/>
      <c r="E84" s="34">
        <v>23</v>
      </c>
      <c r="F84" s="34"/>
      <c r="G84" s="103">
        <f t="shared" si="48"/>
      </c>
      <c r="H84" s="103">
        <f t="shared" si="49"/>
      </c>
      <c r="I84" s="103">
        <f t="shared" si="50"/>
      </c>
      <c r="J84" s="103">
        <f t="shared" si="51"/>
      </c>
      <c r="K84" s="103">
        <f t="shared" si="52"/>
      </c>
      <c r="L84" s="103">
        <f t="shared" si="53"/>
      </c>
      <c r="M84" s="103">
        <f t="shared" si="54"/>
      </c>
      <c r="N84" s="103">
        <f t="shared" si="55"/>
        <v>0</v>
      </c>
      <c r="O84" s="103">
        <f t="shared" si="56"/>
      </c>
      <c r="P84" s="103">
        <f t="shared" si="57"/>
      </c>
      <c r="Q84" s="103">
        <f t="shared" si="58"/>
      </c>
      <c r="R84" s="103">
        <f t="shared" si="59"/>
      </c>
      <c r="S84" s="103">
        <f t="shared" si="60"/>
      </c>
      <c r="T84" s="103">
        <f t="shared" si="61"/>
      </c>
      <c r="U84" s="103">
        <f t="shared" si="62"/>
      </c>
      <c r="V84" s="114">
        <f t="shared" si="63"/>
        <v>0</v>
      </c>
      <c r="W84" s="114">
        <f t="shared" si="64"/>
        <v>0</v>
      </c>
      <c r="X84" s="103">
        <f t="shared" si="65"/>
      </c>
      <c r="Y84" s="103">
        <f t="shared" si="65"/>
      </c>
      <c r="Z84" s="103">
        <f t="shared" si="65"/>
      </c>
      <c r="AA84" s="103">
        <f t="shared" si="65"/>
      </c>
      <c r="AB84" s="103">
        <f t="shared" si="65"/>
      </c>
      <c r="AC84" s="103">
        <f t="shared" si="65"/>
      </c>
      <c r="AD84" s="103">
        <f t="shared" si="65"/>
      </c>
      <c r="AE84" s="103">
        <f t="shared" si="65"/>
      </c>
      <c r="AF84" s="103">
        <f t="shared" si="65"/>
      </c>
      <c r="AG84" s="103">
        <f t="shared" si="65"/>
      </c>
      <c r="AH84" s="103">
        <f t="shared" si="66"/>
      </c>
      <c r="AI84" s="103">
        <f t="shared" si="66"/>
      </c>
      <c r="AJ84" s="103">
        <f t="shared" si="66"/>
      </c>
      <c r="AK84" s="103">
        <f t="shared" si="66"/>
      </c>
      <c r="AL84" s="103">
        <f t="shared" si="66"/>
      </c>
      <c r="AM84" s="103">
        <f t="shared" si="66"/>
      </c>
      <c r="AN84" s="103">
        <f t="shared" si="66"/>
      </c>
      <c r="AO84" s="103">
        <f t="shared" si="66"/>
      </c>
      <c r="AP84" s="103">
        <f t="shared" si="66"/>
      </c>
      <c r="AQ84" s="103">
        <f t="shared" si="66"/>
      </c>
      <c r="AR84" s="103">
        <f t="shared" si="66"/>
      </c>
      <c r="AS84" s="103">
        <f t="shared" si="66"/>
      </c>
      <c r="AT84" s="103">
        <f t="shared" si="66"/>
        <v>0</v>
      </c>
      <c r="AU84" s="103">
        <f t="shared" si="66"/>
      </c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</row>
    <row r="85" spans="1:178" s="1" customFormat="1" ht="21" customHeight="1">
      <c r="A85" s="74">
        <v>80</v>
      </c>
      <c r="B85" s="75" t="s">
        <v>151</v>
      </c>
      <c r="C85" s="81"/>
      <c r="D85" s="78"/>
      <c r="E85" s="34">
        <v>24</v>
      </c>
      <c r="F85" s="34" t="s">
        <v>35</v>
      </c>
      <c r="G85" s="103">
        <f t="shared" si="48"/>
      </c>
      <c r="H85" s="103">
        <f t="shared" si="49"/>
      </c>
      <c r="I85" s="103">
        <f t="shared" si="50"/>
      </c>
      <c r="J85" s="103">
        <f t="shared" si="51"/>
      </c>
      <c r="K85" s="103">
        <f t="shared" si="52"/>
      </c>
      <c r="L85" s="103">
        <f t="shared" si="53"/>
      </c>
      <c r="M85" s="103">
        <f t="shared" si="54"/>
      </c>
      <c r="N85" s="103">
        <f t="shared" si="55"/>
        <v>0</v>
      </c>
      <c r="O85" s="103">
        <f t="shared" si="56"/>
      </c>
      <c r="P85" s="103">
        <f t="shared" si="57"/>
      </c>
      <c r="Q85" s="103">
        <f t="shared" si="58"/>
      </c>
      <c r="R85" s="103">
        <f t="shared" si="59"/>
      </c>
      <c r="S85" s="103">
        <f t="shared" si="60"/>
      </c>
      <c r="T85" s="103">
        <f t="shared" si="61"/>
      </c>
      <c r="U85" s="103">
        <f t="shared" si="62"/>
      </c>
      <c r="V85" s="114">
        <f t="shared" si="63"/>
        <v>0</v>
      </c>
      <c r="W85" s="114">
        <f t="shared" si="64"/>
        <v>10</v>
      </c>
      <c r="X85" s="103">
        <f t="shared" si="65"/>
      </c>
      <c r="Y85" s="103">
        <f t="shared" si="65"/>
      </c>
      <c r="Z85" s="103">
        <f t="shared" si="65"/>
      </c>
      <c r="AA85" s="103">
        <f t="shared" si="65"/>
      </c>
      <c r="AB85" s="103">
        <f t="shared" si="65"/>
      </c>
      <c r="AC85" s="103">
        <f t="shared" si="65"/>
      </c>
      <c r="AD85" s="103">
        <f t="shared" si="65"/>
      </c>
      <c r="AE85" s="103">
        <f t="shared" si="65"/>
      </c>
      <c r="AF85" s="103">
        <f t="shared" si="65"/>
      </c>
      <c r="AG85" s="103">
        <f t="shared" si="65"/>
      </c>
      <c r="AH85" s="103">
        <f t="shared" si="66"/>
      </c>
      <c r="AI85" s="103">
        <f t="shared" si="66"/>
      </c>
      <c r="AJ85" s="103">
        <f t="shared" si="66"/>
      </c>
      <c r="AK85" s="103">
        <f t="shared" si="66"/>
      </c>
      <c r="AL85" s="103">
        <f t="shared" si="66"/>
      </c>
      <c r="AM85" s="103">
        <f t="shared" si="66"/>
      </c>
      <c r="AN85" s="103">
        <f t="shared" si="66"/>
      </c>
      <c r="AO85" s="103">
        <f t="shared" si="66"/>
      </c>
      <c r="AP85" s="103">
        <f t="shared" si="66"/>
      </c>
      <c r="AQ85" s="103">
        <f t="shared" si="66"/>
      </c>
      <c r="AR85" s="103">
        <f t="shared" si="66"/>
      </c>
      <c r="AS85" s="103">
        <f t="shared" si="66"/>
      </c>
      <c r="AT85" s="103">
        <f t="shared" si="66"/>
      </c>
      <c r="AU85" s="103">
        <f t="shared" si="66"/>
        <v>10</v>
      </c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</row>
    <row r="86" spans="1:178" s="1" customFormat="1" ht="21" customHeight="1">
      <c r="A86" s="74">
        <v>81</v>
      </c>
      <c r="B86" s="75" t="s">
        <v>54</v>
      </c>
      <c r="C86" s="81"/>
      <c r="D86" s="78"/>
      <c r="E86" s="34">
        <v>17</v>
      </c>
      <c r="F86" s="34" t="s">
        <v>35</v>
      </c>
      <c r="G86" s="103">
        <f t="shared" si="48"/>
      </c>
      <c r="H86" s="103">
        <f t="shared" si="49"/>
      </c>
      <c r="I86" s="103">
        <f t="shared" si="50"/>
      </c>
      <c r="J86" s="103">
        <f t="shared" si="51"/>
      </c>
      <c r="K86" s="103">
        <f t="shared" si="52"/>
      </c>
      <c r="L86" s="103">
        <f t="shared" si="53"/>
      </c>
      <c r="M86" s="103">
        <f t="shared" si="54"/>
      </c>
      <c r="N86" s="103">
        <f t="shared" si="55"/>
        <v>0</v>
      </c>
      <c r="O86" s="103">
        <f t="shared" si="56"/>
      </c>
      <c r="P86" s="103">
        <f t="shared" si="57"/>
      </c>
      <c r="Q86" s="103">
        <f t="shared" si="58"/>
      </c>
      <c r="R86" s="103">
        <f t="shared" si="59"/>
      </c>
      <c r="S86" s="103">
        <f t="shared" si="60"/>
      </c>
      <c r="T86" s="103">
        <f t="shared" si="61"/>
      </c>
      <c r="U86" s="103">
        <f t="shared" si="62"/>
      </c>
      <c r="V86" s="114">
        <f t="shared" si="63"/>
        <v>0</v>
      </c>
      <c r="W86" s="114">
        <f t="shared" si="64"/>
        <v>10</v>
      </c>
      <c r="X86" s="103">
        <f aca="true" t="shared" si="67" ref="X86:AG95">IF($E86=X$5,$W86,"")</f>
      </c>
      <c r="Y86" s="103">
        <f t="shared" si="67"/>
      </c>
      <c r="Z86" s="103">
        <f t="shared" si="67"/>
      </c>
      <c r="AA86" s="103">
        <f t="shared" si="67"/>
      </c>
      <c r="AB86" s="103">
        <f t="shared" si="67"/>
      </c>
      <c r="AC86" s="103">
        <f t="shared" si="67"/>
      </c>
      <c r="AD86" s="103">
        <f t="shared" si="67"/>
      </c>
      <c r="AE86" s="103">
        <f t="shared" si="67"/>
      </c>
      <c r="AF86" s="103">
        <f t="shared" si="67"/>
      </c>
      <c r="AG86" s="103">
        <f t="shared" si="67"/>
      </c>
      <c r="AH86" s="103">
        <f aca="true" t="shared" si="68" ref="AH86:AU95">IF($E86=AH$5,$W86,"")</f>
      </c>
      <c r="AI86" s="103">
        <f t="shared" si="68"/>
      </c>
      <c r="AJ86" s="103">
        <f t="shared" si="68"/>
      </c>
      <c r="AK86" s="103">
        <f t="shared" si="68"/>
      </c>
      <c r="AL86" s="103">
        <f t="shared" si="68"/>
      </c>
      <c r="AM86" s="103">
        <f t="shared" si="68"/>
      </c>
      <c r="AN86" s="103">
        <f t="shared" si="68"/>
        <v>10</v>
      </c>
      <c r="AO86" s="103">
        <f t="shared" si="68"/>
      </c>
      <c r="AP86" s="103">
        <f t="shared" si="68"/>
      </c>
      <c r="AQ86" s="103">
        <f t="shared" si="68"/>
      </c>
      <c r="AR86" s="103">
        <f t="shared" si="68"/>
      </c>
      <c r="AS86" s="103">
        <f t="shared" si="68"/>
      </c>
      <c r="AT86" s="103">
        <f t="shared" si="68"/>
      </c>
      <c r="AU86" s="103">
        <f t="shared" si="68"/>
      </c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</row>
    <row r="87" spans="1:178" s="1" customFormat="1" ht="21" customHeight="1">
      <c r="A87" s="74">
        <v>82</v>
      </c>
      <c r="B87" s="75" t="s">
        <v>179</v>
      </c>
      <c r="C87" s="81"/>
      <c r="D87" s="78"/>
      <c r="E87" s="34">
        <v>12</v>
      </c>
      <c r="F87" s="34"/>
      <c r="G87" s="103">
        <f t="shared" si="48"/>
      </c>
      <c r="H87" s="103">
        <f t="shared" si="49"/>
      </c>
      <c r="I87" s="103">
        <f t="shared" si="50"/>
      </c>
      <c r="J87" s="103">
        <f t="shared" si="51"/>
      </c>
      <c r="K87" s="103">
        <f t="shared" si="52"/>
      </c>
      <c r="L87" s="103">
        <f t="shared" si="53"/>
      </c>
      <c r="M87" s="103">
        <f t="shared" si="54"/>
      </c>
      <c r="N87" s="103">
        <f t="shared" si="55"/>
        <v>0</v>
      </c>
      <c r="O87" s="103">
        <f t="shared" si="56"/>
      </c>
      <c r="P87" s="103">
        <f t="shared" si="57"/>
      </c>
      <c r="Q87" s="103">
        <f t="shared" si="58"/>
      </c>
      <c r="R87" s="103">
        <f t="shared" si="59"/>
      </c>
      <c r="S87" s="103">
        <f t="shared" si="60"/>
      </c>
      <c r="T87" s="103">
        <f t="shared" si="61"/>
      </c>
      <c r="U87" s="103">
        <f t="shared" si="62"/>
      </c>
      <c r="V87" s="114">
        <f t="shared" si="63"/>
        <v>0</v>
      </c>
      <c r="W87" s="114">
        <f t="shared" si="64"/>
        <v>0</v>
      </c>
      <c r="X87" s="103">
        <f t="shared" si="67"/>
      </c>
      <c r="Y87" s="103">
        <f t="shared" si="67"/>
      </c>
      <c r="Z87" s="103">
        <f t="shared" si="67"/>
      </c>
      <c r="AA87" s="103">
        <f t="shared" si="67"/>
      </c>
      <c r="AB87" s="103">
        <f t="shared" si="67"/>
      </c>
      <c r="AC87" s="103">
        <f t="shared" si="67"/>
      </c>
      <c r="AD87" s="103">
        <f t="shared" si="67"/>
      </c>
      <c r="AE87" s="103">
        <f t="shared" si="67"/>
      </c>
      <c r="AF87" s="103">
        <f t="shared" si="67"/>
      </c>
      <c r="AG87" s="103">
        <f t="shared" si="67"/>
      </c>
      <c r="AH87" s="103">
        <f t="shared" si="68"/>
      </c>
      <c r="AI87" s="103">
        <f t="shared" si="68"/>
        <v>0</v>
      </c>
      <c r="AJ87" s="103">
        <f t="shared" si="68"/>
      </c>
      <c r="AK87" s="103">
        <f t="shared" si="68"/>
      </c>
      <c r="AL87" s="103">
        <f t="shared" si="68"/>
      </c>
      <c r="AM87" s="103">
        <f t="shared" si="68"/>
      </c>
      <c r="AN87" s="103">
        <f t="shared" si="68"/>
      </c>
      <c r="AO87" s="103">
        <f t="shared" si="68"/>
      </c>
      <c r="AP87" s="103">
        <f t="shared" si="68"/>
      </c>
      <c r="AQ87" s="103">
        <f t="shared" si="68"/>
      </c>
      <c r="AR87" s="103">
        <f t="shared" si="68"/>
      </c>
      <c r="AS87" s="103">
        <f t="shared" si="68"/>
      </c>
      <c r="AT87" s="103">
        <f t="shared" si="68"/>
      </c>
      <c r="AU87" s="103">
        <f t="shared" si="68"/>
      </c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</row>
    <row r="88" spans="1:178" s="1" customFormat="1" ht="21" customHeight="1">
      <c r="A88" s="74">
        <v>83</v>
      </c>
      <c r="B88" s="75" t="s">
        <v>81</v>
      </c>
      <c r="C88" s="81"/>
      <c r="D88" s="78"/>
      <c r="E88" s="34">
        <v>22</v>
      </c>
      <c r="F88" s="34" t="s">
        <v>35</v>
      </c>
      <c r="G88" s="103">
        <f t="shared" si="48"/>
      </c>
      <c r="H88" s="103">
        <f t="shared" si="49"/>
      </c>
      <c r="I88" s="103">
        <f t="shared" si="50"/>
      </c>
      <c r="J88" s="103">
        <f t="shared" si="51"/>
      </c>
      <c r="K88" s="103">
        <f t="shared" si="52"/>
      </c>
      <c r="L88" s="103">
        <f t="shared" si="53"/>
      </c>
      <c r="M88" s="103">
        <f t="shared" si="54"/>
      </c>
      <c r="N88" s="103">
        <f t="shared" si="55"/>
        <v>0</v>
      </c>
      <c r="O88" s="103">
        <f t="shared" si="56"/>
      </c>
      <c r="P88" s="103">
        <f t="shared" si="57"/>
      </c>
      <c r="Q88" s="103">
        <f t="shared" si="58"/>
      </c>
      <c r="R88" s="103">
        <f t="shared" si="59"/>
      </c>
      <c r="S88" s="103">
        <f t="shared" si="60"/>
      </c>
      <c r="T88" s="103">
        <f t="shared" si="61"/>
      </c>
      <c r="U88" s="103">
        <f t="shared" si="62"/>
      </c>
      <c r="V88" s="114">
        <f t="shared" si="63"/>
        <v>0</v>
      </c>
      <c r="W88" s="114">
        <f t="shared" si="64"/>
        <v>10</v>
      </c>
      <c r="X88" s="103">
        <f t="shared" si="67"/>
      </c>
      <c r="Y88" s="103">
        <f t="shared" si="67"/>
      </c>
      <c r="Z88" s="103">
        <f t="shared" si="67"/>
      </c>
      <c r="AA88" s="103">
        <f t="shared" si="67"/>
      </c>
      <c r="AB88" s="103">
        <f t="shared" si="67"/>
      </c>
      <c r="AC88" s="103">
        <f t="shared" si="67"/>
      </c>
      <c r="AD88" s="103">
        <f t="shared" si="67"/>
      </c>
      <c r="AE88" s="103">
        <f t="shared" si="67"/>
      </c>
      <c r="AF88" s="103">
        <f t="shared" si="67"/>
      </c>
      <c r="AG88" s="103">
        <f t="shared" si="67"/>
      </c>
      <c r="AH88" s="103">
        <f t="shared" si="68"/>
      </c>
      <c r="AI88" s="103">
        <f t="shared" si="68"/>
      </c>
      <c r="AJ88" s="103">
        <f t="shared" si="68"/>
      </c>
      <c r="AK88" s="103">
        <f t="shared" si="68"/>
      </c>
      <c r="AL88" s="103">
        <f t="shared" si="68"/>
      </c>
      <c r="AM88" s="103">
        <f t="shared" si="68"/>
      </c>
      <c r="AN88" s="103">
        <f t="shared" si="68"/>
      </c>
      <c r="AO88" s="103">
        <f t="shared" si="68"/>
      </c>
      <c r="AP88" s="103">
        <f t="shared" si="68"/>
      </c>
      <c r="AQ88" s="103">
        <f t="shared" si="68"/>
      </c>
      <c r="AR88" s="103">
        <f t="shared" si="68"/>
      </c>
      <c r="AS88" s="103">
        <f t="shared" si="68"/>
        <v>10</v>
      </c>
      <c r="AT88" s="103">
        <f t="shared" si="68"/>
      </c>
      <c r="AU88" s="103">
        <f t="shared" si="68"/>
      </c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</row>
    <row r="89" spans="1:178" s="1" customFormat="1" ht="21" customHeight="1">
      <c r="A89" s="74">
        <v>84</v>
      </c>
      <c r="B89" s="75" t="s">
        <v>39</v>
      </c>
      <c r="C89" s="81"/>
      <c r="D89" s="78"/>
      <c r="E89" s="34">
        <v>2</v>
      </c>
      <c r="F89" s="34" t="s">
        <v>35</v>
      </c>
      <c r="G89" s="103">
        <f t="shared" si="48"/>
      </c>
      <c r="H89" s="103">
        <f t="shared" si="49"/>
      </c>
      <c r="I89" s="103">
        <f t="shared" si="50"/>
      </c>
      <c r="J89" s="103">
        <f t="shared" si="51"/>
      </c>
      <c r="K89" s="103">
        <f t="shared" si="52"/>
      </c>
      <c r="L89" s="103">
        <f t="shared" si="53"/>
      </c>
      <c r="M89" s="103">
        <f t="shared" si="54"/>
      </c>
      <c r="N89" s="103">
        <f t="shared" si="55"/>
        <v>0</v>
      </c>
      <c r="O89" s="103">
        <f t="shared" si="56"/>
      </c>
      <c r="P89" s="103">
        <f t="shared" si="57"/>
      </c>
      <c r="Q89" s="103">
        <f t="shared" si="58"/>
      </c>
      <c r="R89" s="103">
        <f t="shared" si="59"/>
      </c>
      <c r="S89" s="103">
        <f t="shared" si="60"/>
      </c>
      <c r="T89" s="103">
        <f t="shared" si="61"/>
      </c>
      <c r="U89" s="103">
        <f t="shared" si="62"/>
      </c>
      <c r="V89" s="114">
        <f t="shared" si="63"/>
        <v>0</v>
      </c>
      <c r="W89" s="114">
        <f t="shared" si="64"/>
        <v>10</v>
      </c>
      <c r="X89" s="103">
        <f t="shared" si="67"/>
      </c>
      <c r="Y89" s="103">
        <f t="shared" si="67"/>
        <v>10</v>
      </c>
      <c r="Z89" s="103">
        <f t="shared" si="67"/>
      </c>
      <c r="AA89" s="103">
        <f t="shared" si="67"/>
      </c>
      <c r="AB89" s="103">
        <f t="shared" si="67"/>
      </c>
      <c r="AC89" s="103">
        <f t="shared" si="67"/>
      </c>
      <c r="AD89" s="103">
        <f t="shared" si="67"/>
      </c>
      <c r="AE89" s="103">
        <f t="shared" si="67"/>
      </c>
      <c r="AF89" s="103">
        <f t="shared" si="67"/>
      </c>
      <c r="AG89" s="103">
        <f t="shared" si="67"/>
      </c>
      <c r="AH89" s="103">
        <f t="shared" si="68"/>
      </c>
      <c r="AI89" s="103">
        <f t="shared" si="68"/>
      </c>
      <c r="AJ89" s="103">
        <f t="shared" si="68"/>
      </c>
      <c r="AK89" s="103">
        <f t="shared" si="68"/>
      </c>
      <c r="AL89" s="103">
        <f t="shared" si="68"/>
      </c>
      <c r="AM89" s="103">
        <f t="shared" si="68"/>
      </c>
      <c r="AN89" s="103">
        <f t="shared" si="68"/>
      </c>
      <c r="AO89" s="103">
        <f t="shared" si="68"/>
      </c>
      <c r="AP89" s="103">
        <f t="shared" si="68"/>
      </c>
      <c r="AQ89" s="103">
        <f t="shared" si="68"/>
      </c>
      <c r="AR89" s="103">
        <f t="shared" si="68"/>
      </c>
      <c r="AS89" s="103">
        <f t="shared" si="68"/>
      </c>
      <c r="AT89" s="103">
        <f t="shared" si="68"/>
      </c>
      <c r="AU89" s="103">
        <f t="shared" si="68"/>
      </c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</row>
    <row r="90" spans="1:178" s="1" customFormat="1" ht="21" customHeight="1">
      <c r="A90" s="74">
        <v>85</v>
      </c>
      <c r="B90" s="75" t="s">
        <v>180</v>
      </c>
      <c r="C90" s="81"/>
      <c r="D90" s="78"/>
      <c r="E90" s="34">
        <v>14</v>
      </c>
      <c r="F90" s="34" t="s">
        <v>35</v>
      </c>
      <c r="G90" s="103">
        <f t="shared" si="48"/>
      </c>
      <c r="H90" s="103">
        <f t="shared" si="49"/>
      </c>
      <c r="I90" s="103">
        <f t="shared" si="50"/>
      </c>
      <c r="J90" s="103">
        <f t="shared" si="51"/>
      </c>
      <c r="K90" s="103">
        <f t="shared" si="52"/>
      </c>
      <c r="L90" s="103">
        <f t="shared" si="53"/>
      </c>
      <c r="M90" s="103">
        <f t="shared" si="54"/>
      </c>
      <c r="N90" s="103">
        <f t="shared" si="55"/>
        <v>0</v>
      </c>
      <c r="O90" s="103">
        <f t="shared" si="56"/>
      </c>
      <c r="P90" s="103">
        <f t="shared" si="57"/>
      </c>
      <c r="Q90" s="103">
        <f t="shared" si="58"/>
      </c>
      <c r="R90" s="103">
        <f t="shared" si="59"/>
      </c>
      <c r="S90" s="103">
        <f t="shared" si="60"/>
      </c>
      <c r="T90" s="103">
        <f t="shared" si="61"/>
      </c>
      <c r="U90" s="103">
        <f t="shared" si="62"/>
      </c>
      <c r="V90" s="114">
        <f t="shared" si="63"/>
        <v>0</v>
      </c>
      <c r="W90" s="114">
        <f t="shared" si="64"/>
        <v>10</v>
      </c>
      <c r="X90" s="103">
        <f t="shared" si="67"/>
      </c>
      <c r="Y90" s="103">
        <f t="shared" si="67"/>
      </c>
      <c r="Z90" s="103">
        <f t="shared" si="67"/>
      </c>
      <c r="AA90" s="103">
        <f t="shared" si="67"/>
      </c>
      <c r="AB90" s="103">
        <f t="shared" si="67"/>
      </c>
      <c r="AC90" s="103">
        <f t="shared" si="67"/>
      </c>
      <c r="AD90" s="103">
        <f t="shared" si="67"/>
      </c>
      <c r="AE90" s="103">
        <f t="shared" si="67"/>
      </c>
      <c r="AF90" s="103">
        <f t="shared" si="67"/>
      </c>
      <c r="AG90" s="103">
        <f t="shared" si="67"/>
      </c>
      <c r="AH90" s="103">
        <f t="shared" si="68"/>
      </c>
      <c r="AI90" s="103">
        <f t="shared" si="68"/>
      </c>
      <c r="AJ90" s="103">
        <f t="shared" si="68"/>
      </c>
      <c r="AK90" s="103">
        <f t="shared" si="68"/>
        <v>10</v>
      </c>
      <c r="AL90" s="103">
        <f t="shared" si="68"/>
      </c>
      <c r="AM90" s="103">
        <f t="shared" si="68"/>
      </c>
      <c r="AN90" s="103">
        <f t="shared" si="68"/>
      </c>
      <c r="AO90" s="103">
        <f t="shared" si="68"/>
      </c>
      <c r="AP90" s="103">
        <f t="shared" si="68"/>
      </c>
      <c r="AQ90" s="103">
        <f t="shared" si="68"/>
      </c>
      <c r="AR90" s="103">
        <f t="shared" si="68"/>
      </c>
      <c r="AS90" s="103">
        <f t="shared" si="68"/>
      </c>
      <c r="AT90" s="103">
        <f t="shared" si="68"/>
      </c>
      <c r="AU90" s="103">
        <f t="shared" si="68"/>
      </c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</row>
    <row r="91" spans="1:178" s="1" customFormat="1" ht="21" customHeight="1">
      <c r="A91" s="74">
        <v>86</v>
      </c>
      <c r="B91" s="75" t="s">
        <v>127</v>
      </c>
      <c r="C91" s="81"/>
      <c r="D91" s="78"/>
      <c r="E91" s="34">
        <v>4</v>
      </c>
      <c r="F91" s="34"/>
      <c r="G91" s="103">
        <f t="shared" si="48"/>
      </c>
      <c r="H91" s="103">
        <f t="shared" si="49"/>
      </c>
      <c r="I91" s="103">
        <f t="shared" si="50"/>
      </c>
      <c r="J91" s="103">
        <f t="shared" si="51"/>
      </c>
      <c r="K91" s="103">
        <f t="shared" si="52"/>
      </c>
      <c r="L91" s="103">
        <f t="shared" si="53"/>
      </c>
      <c r="M91" s="103">
        <f t="shared" si="54"/>
      </c>
      <c r="N91" s="103">
        <f t="shared" si="55"/>
        <v>0</v>
      </c>
      <c r="O91" s="103">
        <f t="shared" si="56"/>
      </c>
      <c r="P91" s="103">
        <f t="shared" si="57"/>
      </c>
      <c r="Q91" s="103">
        <f t="shared" si="58"/>
      </c>
      <c r="R91" s="103">
        <f t="shared" si="59"/>
      </c>
      <c r="S91" s="103">
        <f t="shared" si="60"/>
      </c>
      <c r="T91" s="103">
        <f t="shared" si="61"/>
      </c>
      <c r="U91" s="103">
        <f t="shared" si="62"/>
      </c>
      <c r="V91" s="114">
        <f t="shared" si="63"/>
        <v>0</v>
      </c>
      <c r="W91" s="114">
        <f t="shared" si="64"/>
        <v>0</v>
      </c>
      <c r="X91" s="103">
        <f t="shared" si="67"/>
      </c>
      <c r="Y91" s="103">
        <f t="shared" si="67"/>
      </c>
      <c r="Z91" s="103">
        <f t="shared" si="67"/>
      </c>
      <c r="AA91" s="103">
        <f t="shared" si="67"/>
        <v>0</v>
      </c>
      <c r="AB91" s="103">
        <f t="shared" si="67"/>
      </c>
      <c r="AC91" s="103">
        <f t="shared" si="67"/>
      </c>
      <c r="AD91" s="103">
        <f t="shared" si="67"/>
      </c>
      <c r="AE91" s="103">
        <f t="shared" si="67"/>
      </c>
      <c r="AF91" s="103">
        <f t="shared" si="67"/>
      </c>
      <c r="AG91" s="103">
        <f t="shared" si="67"/>
      </c>
      <c r="AH91" s="103">
        <f t="shared" si="68"/>
      </c>
      <c r="AI91" s="103">
        <f t="shared" si="68"/>
      </c>
      <c r="AJ91" s="103">
        <f t="shared" si="68"/>
      </c>
      <c r="AK91" s="103">
        <f t="shared" si="68"/>
      </c>
      <c r="AL91" s="103">
        <f t="shared" si="68"/>
      </c>
      <c r="AM91" s="103">
        <f t="shared" si="68"/>
      </c>
      <c r="AN91" s="103">
        <f t="shared" si="68"/>
      </c>
      <c r="AO91" s="103">
        <f t="shared" si="68"/>
      </c>
      <c r="AP91" s="103">
        <f t="shared" si="68"/>
      </c>
      <c r="AQ91" s="103">
        <f t="shared" si="68"/>
      </c>
      <c r="AR91" s="103">
        <f t="shared" si="68"/>
      </c>
      <c r="AS91" s="103">
        <f t="shared" si="68"/>
      </c>
      <c r="AT91" s="103">
        <f t="shared" si="68"/>
      </c>
      <c r="AU91" s="103">
        <f t="shared" si="68"/>
      </c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</row>
    <row r="92" spans="1:178" s="1" customFormat="1" ht="21" customHeight="1">
      <c r="A92" s="74">
        <v>87</v>
      </c>
      <c r="B92" s="75" t="s">
        <v>148</v>
      </c>
      <c r="C92" s="81"/>
      <c r="D92" s="78"/>
      <c r="E92" s="34">
        <v>20</v>
      </c>
      <c r="F92" s="34"/>
      <c r="G92" s="103">
        <f t="shared" si="48"/>
      </c>
      <c r="H92" s="103">
        <f t="shared" si="49"/>
      </c>
      <c r="I92" s="103">
        <f t="shared" si="50"/>
      </c>
      <c r="J92" s="103">
        <f t="shared" si="51"/>
      </c>
      <c r="K92" s="103">
        <f t="shared" si="52"/>
      </c>
      <c r="L92" s="103">
        <f t="shared" si="53"/>
      </c>
      <c r="M92" s="103">
        <f t="shared" si="54"/>
      </c>
      <c r="N92" s="103">
        <f t="shared" si="55"/>
        <v>0</v>
      </c>
      <c r="O92" s="103">
        <f t="shared" si="56"/>
      </c>
      <c r="P92" s="103">
        <f t="shared" si="57"/>
      </c>
      <c r="Q92" s="103">
        <f t="shared" si="58"/>
      </c>
      <c r="R92" s="103">
        <f t="shared" si="59"/>
      </c>
      <c r="S92" s="103">
        <f t="shared" si="60"/>
      </c>
      <c r="T92" s="103">
        <f t="shared" si="61"/>
      </c>
      <c r="U92" s="103">
        <f t="shared" si="62"/>
      </c>
      <c r="V92" s="114">
        <f t="shared" si="63"/>
        <v>0</v>
      </c>
      <c r="W92" s="114">
        <f t="shared" si="64"/>
        <v>0</v>
      </c>
      <c r="X92" s="103">
        <f t="shared" si="67"/>
      </c>
      <c r="Y92" s="103">
        <f t="shared" si="67"/>
      </c>
      <c r="Z92" s="103">
        <f t="shared" si="67"/>
      </c>
      <c r="AA92" s="103">
        <f t="shared" si="67"/>
      </c>
      <c r="AB92" s="103">
        <f t="shared" si="67"/>
      </c>
      <c r="AC92" s="103">
        <f t="shared" si="67"/>
      </c>
      <c r="AD92" s="103">
        <f t="shared" si="67"/>
      </c>
      <c r="AE92" s="103">
        <f t="shared" si="67"/>
      </c>
      <c r="AF92" s="103">
        <f t="shared" si="67"/>
      </c>
      <c r="AG92" s="103">
        <f t="shared" si="67"/>
      </c>
      <c r="AH92" s="103">
        <f t="shared" si="68"/>
      </c>
      <c r="AI92" s="103">
        <f t="shared" si="68"/>
      </c>
      <c r="AJ92" s="103">
        <f t="shared" si="68"/>
      </c>
      <c r="AK92" s="103">
        <f t="shared" si="68"/>
      </c>
      <c r="AL92" s="103">
        <f t="shared" si="68"/>
      </c>
      <c r="AM92" s="103">
        <f t="shared" si="68"/>
      </c>
      <c r="AN92" s="103">
        <f t="shared" si="68"/>
      </c>
      <c r="AO92" s="103">
        <f t="shared" si="68"/>
      </c>
      <c r="AP92" s="103">
        <f t="shared" si="68"/>
      </c>
      <c r="AQ92" s="103">
        <f t="shared" si="68"/>
        <v>0</v>
      </c>
      <c r="AR92" s="103">
        <f t="shared" si="68"/>
      </c>
      <c r="AS92" s="103">
        <f t="shared" si="68"/>
      </c>
      <c r="AT92" s="103">
        <f t="shared" si="68"/>
      </c>
      <c r="AU92" s="103">
        <f t="shared" si="68"/>
      </c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</row>
    <row r="93" spans="1:178" s="1" customFormat="1" ht="21" customHeight="1">
      <c r="A93" s="74">
        <v>88</v>
      </c>
      <c r="B93" s="75" t="s">
        <v>61</v>
      </c>
      <c r="C93" s="81"/>
      <c r="D93" s="79"/>
      <c r="E93" s="34">
        <v>6</v>
      </c>
      <c r="F93" s="34" t="s">
        <v>35</v>
      </c>
      <c r="G93" s="103">
        <f t="shared" si="48"/>
      </c>
      <c r="H93" s="103">
        <f t="shared" si="49"/>
      </c>
      <c r="I93" s="103">
        <f t="shared" si="50"/>
      </c>
      <c r="J93" s="103">
        <f t="shared" si="51"/>
      </c>
      <c r="K93" s="103">
        <f t="shared" si="52"/>
      </c>
      <c r="L93" s="103">
        <f t="shared" si="53"/>
      </c>
      <c r="M93" s="103">
        <f t="shared" si="54"/>
      </c>
      <c r="N93" s="103">
        <f t="shared" si="55"/>
        <v>0</v>
      </c>
      <c r="O93" s="103">
        <f t="shared" si="56"/>
      </c>
      <c r="P93" s="103">
        <f t="shared" si="57"/>
      </c>
      <c r="Q93" s="103">
        <f t="shared" si="58"/>
      </c>
      <c r="R93" s="103">
        <f t="shared" si="59"/>
      </c>
      <c r="S93" s="103">
        <f t="shared" si="60"/>
      </c>
      <c r="T93" s="103">
        <f t="shared" si="61"/>
      </c>
      <c r="U93" s="103">
        <f t="shared" si="62"/>
      </c>
      <c r="V93" s="114">
        <f t="shared" si="63"/>
        <v>0</v>
      </c>
      <c r="W93" s="114">
        <f t="shared" si="64"/>
        <v>10</v>
      </c>
      <c r="X93" s="103">
        <f t="shared" si="67"/>
      </c>
      <c r="Y93" s="103">
        <f t="shared" si="67"/>
      </c>
      <c r="Z93" s="103">
        <f t="shared" si="67"/>
      </c>
      <c r="AA93" s="103">
        <f t="shared" si="67"/>
      </c>
      <c r="AB93" s="103">
        <f t="shared" si="67"/>
      </c>
      <c r="AC93" s="103">
        <f t="shared" si="67"/>
        <v>10</v>
      </c>
      <c r="AD93" s="103">
        <f t="shared" si="67"/>
      </c>
      <c r="AE93" s="103">
        <f t="shared" si="67"/>
      </c>
      <c r="AF93" s="103">
        <f t="shared" si="67"/>
      </c>
      <c r="AG93" s="103">
        <f t="shared" si="67"/>
      </c>
      <c r="AH93" s="103">
        <f t="shared" si="68"/>
      </c>
      <c r="AI93" s="103">
        <f t="shared" si="68"/>
      </c>
      <c r="AJ93" s="103">
        <f t="shared" si="68"/>
      </c>
      <c r="AK93" s="103">
        <f t="shared" si="68"/>
      </c>
      <c r="AL93" s="103">
        <f t="shared" si="68"/>
      </c>
      <c r="AM93" s="103">
        <f t="shared" si="68"/>
      </c>
      <c r="AN93" s="103">
        <f t="shared" si="68"/>
      </c>
      <c r="AO93" s="103">
        <f t="shared" si="68"/>
      </c>
      <c r="AP93" s="103">
        <f t="shared" si="68"/>
      </c>
      <c r="AQ93" s="103">
        <f t="shared" si="68"/>
      </c>
      <c r="AR93" s="103">
        <f t="shared" si="68"/>
      </c>
      <c r="AS93" s="103">
        <f t="shared" si="68"/>
      </c>
      <c r="AT93" s="103">
        <f t="shared" si="68"/>
      </c>
      <c r="AU93" s="103">
        <f t="shared" si="68"/>
      </c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</row>
    <row r="94" spans="1:178" s="1" customFormat="1" ht="21" customHeight="1">
      <c r="A94" s="74">
        <v>89</v>
      </c>
      <c r="B94" s="75" t="s">
        <v>79</v>
      </c>
      <c r="C94" s="81"/>
      <c r="D94" s="78"/>
      <c r="E94" s="34">
        <v>21</v>
      </c>
      <c r="F94" s="34"/>
      <c r="G94" s="103">
        <f t="shared" si="48"/>
      </c>
      <c r="H94" s="103">
        <f t="shared" si="49"/>
      </c>
      <c r="I94" s="103">
        <f t="shared" si="50"/>
      </c>
      <c r="J94" s="103">
        <f t="shared" si="51"/>
      </c>
      <c r="K94" s="103">
        <f t="shared" si="52"/>
      </c>
      <c r="L94" s="103">
        <f t="shared" si="53"/>
      </c>
      <c r="M94" s="103">
        <f t="shared" si="54"/>
      </c>
      <c r="N94" s="103">
        <f t="shared" si="55"/>
        <v>0</v>
      </c>
      <c r="O94" s="103">
        <f t="shared" si="56"/>
      </c>
      <c r="P94" s="103">
        <f t="shared" si="57"/>
      </c>
      <c r="Q94" s="103">
        <f t="shared" si="58"/>
      </c>
      <c r="R94" s="103">
        <f t="shared" si="59"/>
      </c>
      <c r="S94" s="103">
        <f t="shared" si="60"/>
      </c>
      <c r="T94" s="103">
        <f t="shared" si="61"/>
      </c>
      <c r="U94" s="103">
        <f t="shared" si="62"/>
      </c>
      <c r="V94" s="114">
        <f t="shared" si="63"/>
        <v>0</v>
      </c>
      <c r="W94" s="114">
        <f t="shared" si="64"/>
        <v>0</v>
      </c>
      <c r="X94" s="103">
        <f t="shared" si="67"/>
      </c>
      <c r="Y94" s="103">
        <f t="shared" si="67"/>
      </c>
      <c r="Z94" s="103">
        <f t="shared" si="67"/>
      </c>
      <c r="AA94" s="103">
        <f t="shared" si="67"/>
      </c>
      <c r="AB94" s="103">
        <f t="shared" si="67"/>
      </c>
      <c r="AC94" s="103">
        <f t="shared" si="67"/>
      </c>
      <c r="AD94" s="103">
        <f t="shared" si="67"/>
      </c>
      <c r="AE94" s="103">
        <f t="shared" si="67"/>
      </c>
      <c r="AF94" s="103">
        <f t="shared" si="67"/>
      </c>
      <c r="AG94" s="103">
        <f t="shared" si="67"/>
      </c>
      <c r="AH94" s="103">
        <f t="shared" si="68"/>
      </c>
      <c r="AI94" s="103">
        <f t="shared" si="68"/>
      </c>
      <c r="AJ94" s="103">
        <f t="shared" si="68"/>
      </c>
      <c r="AK94" s="103">
        <f t="shared" si="68"/>
      </c>
      <c r="AL94" s="103">
        <f t="shared" si="68"/>
      </c>
      <c r="AM94" s="103">
        <f t="shared" si="68"/>
      </c>
      <c r="AN94" s="103">
        <f t="shared" si="68"/>
      </c>
      <c r="AO94" s="103">
        <f t="shared" si="68"/>
      </c>
      <c r="AP94" s="103">
        <f t="shared" si="68"/>
      </c>
      <c r="AQ94" s="103">
        <f t="shared" si="68"/>
      </c>
      <c r="AR94" s="103">
        <f t="shared" si="68"/>
        <v>0</v>
      </c>
      <c r="AS94" s="103">
        <f t="shared" si="68"/>
      </c>
      <c r="AT94" s="103">
        <f t="shared" si="68"/>
      </c>
      <c r="AU94" s="103">
        <f t="shared" si="68"/>
      </c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</row>
    <row r="95" spans="1:178" s="1" customFormat="1" ht="21" customHeight="1">
      <c r="A95" s="74">
        <v>90</v>
      </c>
      <c r="B95" s="75" t="s">
        <v>93</v>
      </c>
      <c r="C95" s="81"/>
      <c r="D95" s="78"/>
      <c r="E95" s="34">
        <v>16</v>
      </c>
      <c r="F95" s="34"/>
      <c r="G95" s="103">
        <f t="shared" si="48"/>
      </c>
      <c r="H95" s="103">
        <f t="shared" si="49"/>
      </c>
      <c r="I95" s="103">
        <f t="shared" si="50"/>
      </c>
      <c r="J95" s="103">
        <f t="shared" si="51"/>
      </c>
      <c r="K95" s="103">
        <f t="shared" si="52"/>
      </c>
      <c r="L95" s="103">
        <f t="shared" si="53"/>
      </c>
      <c r="M95" s="103">
        <f t="shared" si="54"/>
      </c>
      <c r="N95" s="103">
        <f t="shared" si="55"/>
        <v>0</v>
      </c>
      <c r="O95" s="103">
        <f t="shared" si="56"/>
      </c>
      <c r="P95" s="103">
        <f t="shared" si="57"/>
      </c>
      <c r="Q95" s="103">
        <f t="shared" si="58"/>
      </c>
      <c r="R95" s="103">
        <f t="shared" si="59"/>
      </c>
      <c r="S95" s="103">
        <f t="shared" si="60"/>
      </c>
      <c r="T95" s="103">
        <f t="shared" si="61"/>
      </c>
      <c r="U95" s="103">
        <f t="shared" si="62"/>
      </c>
      <c r="V95" s="114">
        <f t="shared" si="63"/>
        <v>0</v>
      </c>
      <c r="W95" s="114">
        <f t="shared" si="64"/>
        <v>0</v>
      </c>
      <c r="X95" s="103">
        <f t="shared" si="67"/>
      </c>
      <c r="Y95" s="103">
        <f t="shared" si="67"/>
      </c>
      <c r="Z95" s="103">
        <f t="shared" si="67"/>
      </c>
      <c r="AA95" s="103">
        <f t="shared" si="67"/>
      </c>
      <c r="AB95" s="103">
        <f t="shared" si="67"/>
      </c>
      <c r="AC95" s="103">
        <f t="shared" si="67"/>
      </c>
      <c r="AD95" s="103">
        <f t="shared" si="67"/>
      </c>
      <c r="AE95" s="103">
        <f t="shared" si="67"/>
      </c>
      <c r="AF95" s="103">
        <f t="shared" si="67"/>
      </c>
      <c r="AG95" s="103">
        <f t="shared" si="67"/>
      </c>
      <c r="AH95" s="103">
        <f t="shared" si="68"/>
      </c>
      <c r="AI95" s="103">
        <f t="shared" si="68"/>
      </c>
      <c r="AJ95" s="103">
        <f t="shared" si="68"/>
      </c>
      <c r="AK95" s="103">
        <f t="shared" si="68"/>
      </c>
      <c r="AL95" s="103">
        <f t="shared" si="68"/>
      </c>
      <c r="AM95" s="103">
        <f t="shared" si="68"/>
        <v>0</v>
      </c>
      <c r="AN95" s="103">
        <f t="shared" si="68"/>
      </c>
      <c r="AO95" s="103">
        <f t="shared" si="68"/>
      </c>
      <c r="AP95" s="103">
        <f t="shared" si="68"/>
      </c>
      <c r="AQ95" s="103">
        <f t="shared" si="68"/>
      </c>
      <c r="AR95" s="103">
        <f t="shared" si="68"/>
      </c>
      <c r="AS95" s="103">
        <f t="shared" si="68"/>
      </c>
      <c r="AT95" s="103">
        <f t="shared" si="68"/>
      </c>
      <c r="AU95" s="103">
        <f t="shared" si="68"/>
      </c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</row>
    <row r="96" spans="1:178" s="1" customFormat="1" ht="21" customHeight="1">
      <c r="A96" s="74">
        <v>91</v>
      </c>
      <c r="B96" s="75" t="s">
        <v>67</v>
      </c>
      <c r="C96" s="81"/>
      <c r="D96" s="78"/>
      <c r="E96" s="34">
        <v>13</v>
      </c>
      <c r="F96" s="34" t="s">
        <v>35</v>
      </c>
      <c r="G96" s="103">
        <f t="shared" si="48"/>
      </c>
      <c r="H96" s="103">
        <f t="shared" si="49"/>
      </c>
      <c r="I96" s="103">
        <f t="shared" si="50"/>
      </c>
      <c r="J96" s="103">
        <f t="shared" si="51"/>
      </c>
      <c r="K96" s="103">
        <f t="shared" si="52"/>
      </c>
      <c r="L96" s="103">
        <f t="shared" si="53"/>
      </c>
      <c r="M96" s="103">
        <f t="shared" si="54"/>
      </c>
      <c r="N96" s="103">
        <f t="shared" si="55"/>
        <v>0</v>
      </c>
      <c r="O96" s="103">
        <f t="shared" si="56"/>
      </c>
      <c r="P96" s="103">
        <f t="shared" si="57"/>
      </c>
      <c r="Q96" s="103">
        <f t="shared" si="58"/>
      </c>
      <c r="R96" s="103">
        <f t="shared" si="59"/>
      </c>
      <c r="S96" s="103">
        <f t="shared" si="60"/>
      </c>
      <c r="T96" s="103">
        <f t="shared" si="61"/>
      </c>
      <c r="U96" s="103">
        <f t="shared" si="62"/>
      </c>
      <c r="V96" s="114">
        <f t="shared" si="63"/>
        <v>0</v>
      </c>
      <c r="W96" s="114">
        <f t="shared" si="64"/>
        <v>10</v>
      </c>
      <c r="X96" s="103">
        <f aca="true" t="shared" si="69" ref="X96:AG101">IF($E96=X$5,$W96,"")</f>
      </c>
      <c r="Y96" s="103">
        <f t="shared" si="69"/>
      </c>
      <c r="Z96" s="103">
        <f t="shared" si="69"/>
      </c>
      <c r="AA96" s="103">
        <f t="shared" si="69"/>
      </c>
      <c r="AB96" s="103">
        <f t="shared" si="69"/>
      </c>
      <c r="AC96" s="103">
        <f t="shared" si="69"/>
      </c>
      <c r="AD96" s="103">
        <f t="shared" si="69"/>
      </c>
      <c r="AE96" s="103">
        <f t="shared" si="69"/>
      </c>
      <c r="AF96" s="103">
        <f t="shared" si="69"/>
      </c>
      <c r="AG96" s="103">
        <f t="shared" si="69"/>
      </c>
      <c r="AH96" s="103">
        <f aca="true" t="shared" si="70" ref="AH96:AU101">IF($E96=AH$5,$W96,"")</f>
      </c>
      <c r="AI96" s="103">
        <f t="shared" si="70"/>
      </c>
      <c r="AJ96" s="103">
        <f t="shared" si="70"/>
        <v>10</v>
      </c>
      <c r="AK96" s="103">
        <f t="shared" si="70"/>
      </c>
      <c r="AL96" s="103">
        <f t="shared" si="70"/>
      </c>
      <c r="AM96" s="103">
        <f t="shared" si="70"/>
      </c>
      <c r="AN96" s="103">
        <f t="shared" si="70"/>
      </c>
      <c r="AO96" s="103">
        <f t="shared" si="70"/>
      </c>
      <c r="AP96" s="103">
        <f t="shared" si="70"/>
      </c>
      <c r="AQ96" s="103">
        <f t="shared" si="70"/>
      </c>
      <c r="AR96" s="103">
        <f t="shared" si="70"/>
      </c>
      <c r="AS96" s="103">
        <f t="shared" si="70"/>
      </c>
      <c r="AT96" s="103">
        <f t="shared" si="70"/>
      </c>
      <c r="AU96" s="103">
        <f t="shared" si="70"/>
      </c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</row>
    <row r="97" spans="1:178" s="1" customFormat="1" ht="21" customHeight="1">
      <c r="A97" s="74">
        <v>92</v>
      </c>
      <c r="B97" s="75" t="s">
        <v>100</v>
      </c>
      <c r="C97" s="81"/>
      <c r="D97" s="78"/>
      <c r="E97" s="34">
        <v>9</v>
      </c>
      <c r="F97" s="34" t="s">
        <v>35</v>
      </c>
      <c r="G97" s="103">
        <f t="shared" si="48"/>
      </c>
      <c r="H97" s="103">
        <f t="shared" si="49"/>
      </c>
      <c r="I97" s="103">
        <f t="shared" si="50"/>
      </c>
      <c r="J97" s="103">
        <f t="shared" si="51"/>
      </c>
      <c r="K97" s="103">
        <f t="shared" si="52"/>
      </c>
      <c r="L97" s="103">
        <f t="shared" si="53"/>
      </c>
      <c r="M97" s="103">
        <f t="shared" si="54"/>
      </c>
      <c r="N97" s="103">
        <f t="shared" si="55"/>
        <v>0</v>
      </c>
      <c r="O97" s="103">
        <f t="shared" si="56"/>
      </c>
      <c r="P97" s="103">
        <f t="shared" si="57"/>
      </c>
      <c r="Q97" s="103">
        <f t="shared" si="58"/>
      </c>
      <c r="R97" s="103">
        <f t="shared" si="59"/>
      </c>
      <c r="S97" s="103">
        <f t="shared" si="60"/>
      </c>
      <c r="T97" s="103">
        <f t="shared" si="61"/>
      </c>
      <c r="U97" s="103">
        <f t="shared" si="62"/>
      </c>
      <c r="V97" s="114">
        <f t="shared" si="63"/>
        <v>0</v>
      </c>
      <c r="W97" s="114">
        <f t="shared" si="64"/>
        <v>10</v>
      </c>
      <c r="X97" s="103">
        <f t="shared" si="69"/>
      </c>
      <c r="Y97" s="103">
        <f t="shared" si="69"/>
      </c>
      <c r="Z97" s="103">
        <f t="shared" si="69"/>
      </c>
      <c r="AA97" s="103">
        <f t="shared" si="69"/>
      </c>
      <c r="AB97" s="103">
        <f t="shared" si="69"/>
      </c>
      <c r="AC97" s="103">
        <f t="shared" si="69"/>
      </c>
      <c r="AD97" s="103">
        <f t="shared" si="69"/>
      </c>
      <c r="AE97" s="103">
        <f t="shared" si="69"/>
      </c>
      <c r="AF97" s="103">
        <f t="shared" si="69"/>
        <v>10</v>
      </c>
      <c r="AG97" s="103">
        <f t="shared" si="69"/>
      </c>
      <c r="AH97" s="103">
        <f t="shared" si="70"/>
      </c>
      <c r="AI97" s="103">
        <f t="shared" si="70"/>
      </c>
      <c r="AJ97" s="103">
        <f t="shared" si="70"/>
      </c>
      <c r="AK97" s="103">
        <f t="shared" si="70"/>
      </c>
      <c r="AL97" s="103">
        <f t="shared" si="70"/>
      </c>
      <c r="AM97" s="103">
        <f t="shared" si="70"/>
      </c>
      <c r="AN97" s="103">
        <f t="shared" si="70"/>
      </c>
      <c r="AO97" s="103">
        <f t="shared" si="70"/>
      </c>
      <c r="AP97" s="103">
        <f t="shared" si="70"/>
      </c>
      <c r="AQ97" s="103">
        <f t="shared" si="70"/>
      </c>
      <c r="AR97" s="103">
        <f t="shared" si="70"/>
      </c>
      <c r="AS97" s="103">
        <f t="shared" si="70"/>
      </c>
      <c r="AT97" s="103">
        <f t="shared" si="70"/>
      </c>
      <c r="AU97" s="103">
        <f t="shared" si="70"/>
      </c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</row>
    <row r="98" spans="1:178" s="1" customFormat="1" ht="21" customHeight="1">
      <c r="A98" s="74">
        <v>93</v>
      </c>
      <c r="B98" s="75" t="s">
        <v>52</v>
      </c>
      <c r="C98" s="81"/>
      <c r="D98" s="78"/>
      <c r="E98" s="34">
        <v>5</v>
      </c>
      <c r="F98" s="34"/>
      <c r="G98" s="103">
        <f t="shared" si="48"/>
      </c>
      <c r="H98" s="103">
        <f t="shared" si="49"/>
      </c>
      <c r="I98" s="103">
        <f t="shared" si="50"/>
      </c>
      <c r="J98" s="103">
        <f t="shared" si="51"/>
      </c>
      <c r="K98" s="103">
        <f t="shared" si="52"/>
      </c>
      <c r="L98" s="103">
        <f t="shared" si="53"/>
      </c>
      <c r="M98" s="103">
        <f t="shared" si="54"/>
      </c>
      <c r="N98" s="103">
        <f t="shared" si="55"/>
        <v>0</v>
      </c>
      <c r="O98" s="103">
        <f t="shared" si="56"/>
      </c>
      <c r="P98" s="103">
        <f t="shared" si="57"/>
      </c>
      <c r="Q98" s="103">
        <f t="shared" si="58"/>
      </c>
      <c r="R98" s="103">
        <f t="shared" si="59"/>
      </c>
      <c r="S98" s="103">
        <f t="shared" si="60"/>
      </c>
      <c r="T98" s="103">
        <f t="shared" si="61"/>
      </c>
      <c r="U98" s="103">
        <f t="shared" si="62"/>
      </c>
      <c r="V98" s="114">
        <f t="shared" si="63"/>
        <v>0</v>
      </c>
      <c r="W98" s="114">
        <f t="shared" si="64"/>
        <v>0</v>
      </c>
      <c r="X98" s="103">
        <f t="shared" si="69"/>
      </c>
      <c r="Y98" s="103">
        <f t="shared" si="69"/>
      </c>
      <c r="Z98" s="103">
        <f t="shared" si="69"/>
      </c>
      <c r="AA98" s="103">
        <f t="shared" si="69"/>
      </c>
      <c r="AB98" s="103">
        <f t="shared" si="69"/>
        <v>0</v>
      </c>
      <c r="AC98" s="103">
        <f t="shared" si="69"/>
      </c>
      <c r="AD98" s="103">
        <f t="shared" si="69"/>
      </c>
      <c r="AE98" s="103">
        <f t="shared" si="69"/>
      </c>
      <c r="AF98" s="103">
        <f t="shared" si="69"/>
      </c>
      <c r="AG98" s="103">
        <f t="shared" si="69"/>
      </c>
      <c r="AH98" s="103">
        <f t="shared" si="70"/>
      </c>
      <c r="AI98" s="103">
        <f t="shared" si="70"/>
      </c>
      <c r="AJ98" s="103">
        <f t="shared" si="70"/>
      </c>
      <c r="AK98" s="103">
        <f t="shared" si="70"/>
      </c>
      <c r="AL98" s="103">
        <f t="shared" si="70"/>
      </c>
      <c r="AM98" s="103">
        <f t="shared" si="70"/>
      </c>
      <c r="AN98" s="103">
        <f t="shared" si="70"/>
      </c>
      <c r="AO98" s="103">
        <f t="shared" si="70"/>
      </c>
      <c r="AP98" s="103">
        <f t="shared" si="70"/>
      </c>
      <c r="AQ98" s="103">
        <f t="shared" si="70"/>
      </c>
      <c r="AR98" s="103">
        <f t="shared" si="70"/>
      </c>
      <c r="AS98" s="103">
        <f t="shared" si="70"/>
      </c>
      <c r="AT98" s="103">
        <f t="shared" si="70"/>
      </c>
      <c r="AU98" s="103">
        <f t="shared" si="70"/>
      </c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</row>
    <row r="99" spans="1:178" s="1" customFormat="1" ht="21" customHeight="1">
      <c r="A99" s="74">
        <v>94</v>
      </c>
      <c r="B99" s="75" t="s">
        <v>124</v>
      </c>
      <c r="C99" s="81"/>
      <c r="D99" s="78"/>
      <c r="E99" s="34">
        <v>1</v>
      </c>
      <c r="F99" s="34"/>
      <c r="G99" s="103">
        <f t="shared" si="48"/>
      </c>
      <c r="H99" s="103">
        <f t="shared" si="49"/>
      </c>
      <c r="I99" s="103">
        <f t="shared" si="50"/>
      </c>
      <c r="J99" s="103">
        <f t="shared" si="51"/>
      </c>
      <c r="K99" s="103">
        <f t="shared" si="52"/>
      </c>
      <c r="L99" s="103">
        <f t="shared" si="53"/>
      </c>
      <c r="M99" s="103">
        <f t="shared" si="54"/>
      </c>
      <c r="N99" s="103">
        <f t="shared" si="55"/>
        <v>0</v>
      </c>
      <c r="O99" s="103">
        <f t="shared" si="56"/>
      </c>
      <c r="P99" s="103">
        <f t="shared" si="57"/>
      </c>
      <c r="Q99" s="103">
        <f t="shared" si="58"/>
      </c>
      <c r="R99" s="103">
        <f t="shared" si="59"/>
      </c>
      <c r="S99" s="103">
        <f t="shared" si="60"/>
      </c>
      <c r="T99" s="103">
        <f t="shared" si="61"/>
      </c>
      <c r="U99" s="103">
        <f t="shared" si="62"/>
      </c>
      <c r="V99" s="114">
        <f t="shared" si="63"/>
        <v>0</v>
      </c>
      <c r="W99" s="114">
        <f t="shared" si="64"/>
        <v>0</v>
      </c>
      <c r="X99" s="103">
        <f t="shared" si="69"/>
        <v>0</v>
      </c>
      <c r="Y99" s="103">
        <f t="shared" si="69"/>
      </c>
      <c r="Z99" s="103">
        <f t="shared" si="69"/>
      </c>
      <c r="AA99" s="103">
        <f t="shared" si="69"/>
      </c>
      <c r="AB99" s="103">
        <f t="shared" si="69"/>
      </c>
      <c r="AC99" s="103">
        <f t="shared" si="69"/>
      </c>
      <c r="AD99" s="103">
        <f t="shared" si="69"/>
      </c>
      <c r="AE99" s="103">
        <f t="shared" si="69"/>
      </c>
      <c r="AF99" s="103">
        <f t="shared" si="69"/>
      </c>
      <c r="AG99" s="103">
        <f t="shared" si="69"/>
      </c>
      <c r="AH99" s="103">
        <f t="shared" si="70"/>
      </c>
      <c r="AI99" s="103">
        <f t="shared" si="70"/>
      </c>
      <c r="AJ99" s="103">
        <f t="shared" si="70"/>
      </c>
      <c r="AK99" s="103">
        <f t="shared" si="70"/>
      </c>
      <c r="AL99" s="103">
        <f t="shared" si="70"/>
      </c>
      <c r="AM99" s="103">
        <f t="shared" si="70"/>
      </c>
      <c r="AN99" s="103">
        <f t="shared" si="70"/>
      </c>
      <c r="AO99" s="103">
        <f t="shared" si="70"/>
      </c>
      <c r="AP99" s="103">
        <f t="shared" si="70"/>
      </c>
      <c r="AQ99" s="103">
        <f t="shared" si="70"/>
      </c>
      <c r="AR99" s="103">
        <f t="shared" si="70"/>
      </c>
      <c r="AS99" s="103">
        <f t="shared" si="70"/>
      </c>
      <c r="AT99" s="103">
        <f t="shared" si="70"/>
      </c>
      <c r="AU99" s="103">
        <f t="shared" si="70"/>
      </c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</row>
    <row r="100" spans="1:178" s="1" customFormat="1" ht="21" customHeight="1">
      <c r="A100" s="74">
        <v>95</v>
      </c>
      <c r="B100" s="75" t="s">
        <v>53</v>
      </c>
      <c r="C100" s="81"/>
      <c r="D100" s="78"/>
      <c r="E100" s="34">
        <v>17</v>
      </c>
      <c r="F100" s="34"/>
      <c r="G100" s="103">
        <f t="shared" si="48"/>
      </c>
      <c r="H100" s="103">
        <f t="shared" si="49"/>
      </c>
      <c r="I100" s="103">
        <f t="shared" si="50"/>
      </c>
      <c r="J100" s="103">
        <f t="shared" si="51"/>
      </c>
      <c r="K100" s="103">
        <f t="shared" si="52"/>
      </c>
      <c r="L100" s="103">
        <f t="shared" si="53"/>
      </c>
      <c r="M100" s="103">
        <f t="shared" si="54"/>
      </c>
      <c r="N100" s="103">
        <f t="shared" si="55"/>
        <v>0</v>
      </c>
      <c r="O100" s="103">
        <f t="shared" si="56"/>
      </c>
      <c r="P100" s="103">
        <f t="shared" si="57"/>
      </c>
      <c r="Q100" s="103">
        <f t="shared" si="58"/>
      </c>
      <c r="R100" s="103">
        <f t="shared" si="59"/>
      </c>
      <c r="S100" s="103">
        <f t="shared" si="60"/>
      </c>
      <c r="T100" s="103">
        <f t="shared" si="61"/>
      </c>
      <c r="U100" s="103">
        <f t="shared" si="62"/>
      </c>
      <c r="V100" s="114">
        <f t="shared" si="63"/>
        <v>0</v>
      </c>
      <c r="W100" s="114">
        <f t="shared" si="64"/>
        <v>0</v>
      </c>
      <c r="X100" s="103">
        <f t="shared" si="69"/>
      </c>
      <c r="Y100" s="103">
        <f t="shared" si="69"/>
      </c>
      <c r="Z100" s="103">
        <f t="shared" si="69"/>
      </c>
      <c r="AA100" s="103">
        <f t="shared" si="69"/>
      </c>
      <c r="AB100" s="103">
        <f t="shared" si="69"/>
      </c>
      <c r="AC100" s="103">
        <f t="shared" si="69"/>
      </c>
      <c r="AD100" s="103">
        <f t="shared" si="69"/>
      </c>
      <c r="AE100" s="103">
        <f t="shared" si="69"/>
      </c>
      <c r="AF100" s="103">
        <f t="shared" si="69"/>
      </c>
      <c r="AG100" s="103">
        <f t="shared" si="69"/>
      </c>
      <c r="AH100" s="103">
        <f t="shared" si="70"/>
      </c>
      <c r="AI100" s="103">
        <f t="shared" si="70"/>
      </c>
      <c r="AJ100" s="103">
        <f t="shared" si="70"/>
      </c>
      <c r="AK100" s="103">
        <f t="shared" si="70"/>
      </c>
      <c r="AL100" s="103">
        <f t="shared" si="70"/>
      </c>
      <c r="AM100" s="103">
        <f t="shared" si="70"/>
      </c>
      <c r="AN100" s="103">
        <f t="shared" si="70"/>
        <v>0</v>
      </c>
      <c r="AO100" s="103">
        <f t="shared" si="70"/>
      </c>
      <c r="AP100" s="103">
        <f t="shared" si="70"/>
      </c>
      <c r="AQ100" s="103">
        <f t="shared" si="70"/>
      </c>
      <c r="AR100" s="103">
        <f t="shared" si="70"/>
      </c>
      <c r="AS100" s="103">
        <f t="shared" si="70"/>
      </c>
      <c r="AT100" s="103">
        <f t="shared" si="70"/>
      </c>
      <c r="AU100" s="103">
        <f t="shared" si="70"/>
      </c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</row>
    <row r="101" spans="1:178" s="1" customFormat="1" ht="21" customHeight="1">
      <c r="A101" s="76">
        <v>96</v>
      </c>
      <c r="B101" s="77" t="s">
        <v>77</v>
      </c>
      <c r="C101" s="82"/>
      <c r="D101" s="78"/>
      <c r="E101" s="34">
        <v>11</v>
      </c>
      <c r="F101" s="34" t="s">
        <v>35</v>
      </c>
      <c r="G101" s="103">
        <f t="shared" si="48"/>
      </c>
      <c r="H101" s="103">
        <f t="shared" si="49"/>
      </c>
      <c r="I101" s="103">
        <f t="shared" si="50"/>
      </c>
      <c r="J101" s="103">
        <f t="shared" si="51"/>
      </c>
      <c r="K101" s="103">
        <f t="shared" si="52"/>
      </c>
      <c r="L101" s="103">
        <f t="shared" si="53"/>
      </c>
      <c r="M101" s="103">
        <f t="shared" si="54"/>
      </c>
      <c r="N101" s="103">
        <f t="shared" si="55"/>
        <v>0</v>
      </c>
      <c r="O101" s="103">
        <f t="shared" si="56"/>
      </c>
      <c r="P101" s="103">
        <f t="shared" si="57"/>
      </c>
      <c r="Q101" s="103">
        <f t="shared" si="58"/>
      </c>
      <c r="R101" s="103">
        <f t="shared" si="59"/>
      </c>
      <c r="S101" s="103">
        <f t="shared" si="60"/>
      </c>
      <c r="T101" s="103">
        <f t="shared" si="61"/>
      </c>
      <c r="U101" s="103">
        <f t="shared" si="62"/>
      </c>
      <c r="V101" s="114">
        <f t="shared" si="63"/>
        <v>0</v>
      </c>
      <c r="W101" s="114">
        <f t="shared" si="64"/>
        <v>10</v>
      </c>
      <c r="X101" s="103">
        <f t="shared" si="69"/>
      </c>
      <c r="Y101" s="103">
        <f t="shared" si="69"/>
      </c>
      <c r="Z101" s="103">
        <f t="shared" si="69"/>
      </c>
      <c r="AA101" s="103">
        <f t="shared" si="69"/>
      </c>
      <c r="AB101" s="103">
        <f t="shared" si="69"/>
      </c>
      <c r="AC101" s="103">
        <f t="shared" si="69"/>
      </c>
      <c r="AD101" s="103">
        <f t="shared" si="69"/>
      </c>
      <c r="AE101" s="103">
        <f t="shared" si="69"/>
      </c>
      <c r="AF101" s="103">
        <f t="shared" si="69"/>
      </c>
      <c r="AG101" s="103">
        <f t="shared" si="69"/>
      </c>
      <c r="AH101" s="103">
        <f t="shared" si="70"/>
        <v>10</v>
      </c>
      <c r="AI101" s="103">
        <f t="shared" si="70"/>
      </c>
      <c r="AJ101" s="103">
        <f t="shared" si="70"/>
      </c>
      <c r="AK101" s="103">
        <f t="shared" si="70"/>
      </c>
      <c r="AL101" s="103">
        <f t="shared" si="70"/>
      </c>
      <c r="AM101" s="103">
        <f t="shared" si="70"/>
      </c>
      <c r="AN101" s="103">
        <f t="shared" si="70"/>
      </c>
      <c r="AO101" s="103">
        <f t="shared" si="70"/>
      </c>
      <c r="AP101" s="103">
        <f t="shared" si="70"/>
      </c>
      <c r="AQ101" s="103">
        <f t="shared" si="70"/>
      </c>
      <c r="AR101" s="103">
        <f t="shared" si="70"/>
      </c>
      <c r="AS101" s="103">
        <f t="shared" si="70"/>
      </c>
      <c r="AT101" s="103">
        <f t="shared" si="70"/>
      </c>
      <c r="AU101" s="103">
        <f t="shared" si="70"/>
      </c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</row>
    <row r="102" spans="1:178" s="2" customFormat="1" ht="18" customHeight="1">
      <c r="A102" s="121"/>
      <c r="B102" s="121"/>
      <c r="C102" s="121"/>
      <c r="D102" s="121"/>
      <c r="E102" s="60"/>
      <c r="F102" s="60"/>
      <c r="G102" s="63"/>
      <c r="H102" s="63"/>
      <c r="I102" s="63"/>
      <c r="J102" s="63"/>
      <c r="K102" s="63"/>
      <c r="L102" s="63"/>
      <c r="M102" s="63"/>
      <c r="N102" s="63"/>
      <c r="O102" s="60"/>
      <c r="P102" s="60"/>
      <c r="Q102" s="60"/>
      <c r="R102" s="60"/>
      <c r="S102" s="60"/>
      <c r="T102" s="60"/>
      <c r="U102" s="60"/>
      <c r="V102" s="61"/>
      <c r="W102" s="61"/>
      <c r="X102" s="44">
        <f aca="true" t="shared" si="71" ref="X102:AU102">SUM(X6:X96)</f>
        <v>20</v>
      </c>
      <c r="Y102" s="44">
        <f t="shared" si="71"/>
        <v>20</v>
      </c>
      <c r="Z102" s="44">
        <f t="shared" si="71"/>
        <v>20</v>
      </c>
      <c r="AA102" s="44">
        <f t="shared" si="71"/>
        <v>20</v>
      </c>
      <c r="AB102" s="44">
        <f t="shared" si="71"/>
        <v>20</v>
      </c>
      <c r="AC102" s="44">
        <f t="shared" si="71"/>
        <v>20</v>
      </c>
      <c r="AD102" s="44">
        <f t="shared" si="71"/>
        <v>20</v>
      </c>
      <c r="AE102" s="44">
        <f t="shared" si="71"/>
        <v>20</v>
      </c>
      <c r="AF102" s="44">
        <f t="shared" si="71"/>
        <v>10</v>
      </c>
      <c r="AG102" s="44">
        <f t="shared" si="71"/>
        <v>20</v>
      </c>
      <c r="AH102" s="44">
        <f t="shared" si="71"/>
        <v>10</v>
      </c>
      <c r="AI102" s="44">
        <f t="shared" si="71"/>
        <v>20</v>
      </c>
      <c r="AJ102" s="44">
        <f t="shared" si="71"/>
        <v>20</v>
      </c>
      <c r="AK102" s="44">
        <f t="shared" si="71"/>
        <v>20</v>
      </c>
      <c r="AL102" s="44">
        <f t="shared" si="71"/>
        <v>20</v>
      </c>
      <c r="AM102" s="44">
        <f t="shared" si="71"/>
        <v>20</v>
      </c>
      <c r="AN102" s="44">
        <f t="shared" si="71"/>
        <v>20</v>
      </c>
      <c r="AO102" s="44">
        <f t="shared" si="71"/>
        <v>20</v>
      </c>
      <c r="AP102" s="44">
        <f t="shared" si="71"/>
        <v>20</v>
      </c>
      <c r="AQ102" s="44">
        <f t="shared" si="71"/>
        <v>20</v>
      </c>
      <c r="AR102" s="44">
        <f t="shared" si="71"/>
        <v>20</v>
      </c>
      <c r="AS102" s="44">
        <f t="shared" si="71"/>
        <v>20</v>
      </c>
      <c r="AT102" s="44">
        <f t="shared" si="71"/>
        <v>20</v>
      </c>
      <c r="AU102" s="44">
        <f t="shared" si="71"/>
        <v>20</v>
      </c>
      <c r="AV102" s="44">
        <f>MAX(X102:AU102)</f>
        <v>20</v>
      </c>
      <c r="AW102" s="44">
        <f aca="true" t="shared" si="72" ref="AW102:AW107">COUNTIF(X102:AU102,AV102)</f>
        <v>22</v>
      </c>
      <c r="AX102" s="44">
        <f>AW102</f>
        <v>22</v>
      </c>
      <c r="AY102" s="44">
        <f aca="true" t="shared" si="73" ref="AY102:BV102">IF(X102=$AV102,X5,"")</f>
        <v>1</v>
      </c>
      <c r="AZ102" s="44">
        <f t="shared" si="73"/>
        <v>2</v>
      </c>
      <c r="BA102" s="44">
        <f t="shared" si="73"/>
        <v>3</v>
      </c>
      <c r="BB102" s="44">
        <f t="shared" si="73"/>
        <v>4</v>
      </c>
      <c r="BC102" s="44">
        <f t="shared" si="73"/>
        <v>5</v>
      </c>
      <c r="BD102" s="44">
        <f t="shared" si="73"/>
        <v>6</v>
      </c>
      <c r="BE102" s="44">
        <f t="shared" si="73"/>
        <v>7</v>
      </c>
      <c r="BF102" s="44">
        <f t="shared" si="73"/>
        <v>8</v>
      </c>
      <c r="BG102" s="44">
        <f t="shared" si="73"/>
      </c>
      <c r="BH102" s="44">
        <f t="shared" si="73"/>
        <v>10</v>
      </c>
      <c r="BI102" s="44">
        <f t="shared" si="73"/>
      </c>
      <c r="BJ102" s="44">
        <f t="shared" si="73"/>
        <v>12</v>
      </c>
      <c r="BK102" s="44">
        <f t="shared" si="73"/>
        <v>13</v>
      </c>
      <c r="BL102" s="44">
        <f t="shared" si="73"/>
        <v>14</v>
      </c>
      <c r="BM102" s="44">
        <f t="shared" si="73"/>
        <v>15</v>
      </c>
      <c r="BN102" s="44">
        <f t="shared" si="73"/>
        <v>16</v>
      </c>
      <c r="BO102" s="44">
        <f t="shared" si="73"/>
        <v>17</v>
      </c>
      <c r="BP102" s="44">
        <f t="shared" si="73"/>
        <v>18</v>
      </c>
      <c r="BQ102" s="44">
        <f t="shared" si="73"/>
        <v>19</v>
      </c>
      <c r="BR102" s="44">
        <f t="shared" si="73"/>
        <v>20</v>
      </c>
      <c r="BS102" s="44">
        <f t="shared" si="73"/>
        <v>21</v>
      </c>
      <c r="BT102" s="44">
        <f t="shared" si="73"/>
        <v>22</v>
      </c>
      <c r="BU102" s="44">
        <f t="shared" si="73"/>
        <v>23</v>
      </c>
      <c r="BV102" s="44">
        <f t="shared" si="73"/>
        <v>24</v>
      </c>
      <c r="BW102" s="44">
        <f>MAX(AY102:BV102)</f>
        <v>24</v>
      </c>
      <c r="BX102" s="44">
        <f aca="true" t="shared" si="74" ref="BX102:CG106">IF($BW102=AY102,"",AY102)</f>
        <v>1</v>
      </c>
      <c r="BY102" s="44">
        <f t="shared" si="74"/>
        <v>2</v>
      </c>
      <c r="BZ102" s="44">
        <f t="shared" si="74"/>
        <v>3</v>
      </c>
      <c r="CA102" s="44">
        <f t="shared" si="74"/>
        <v>4</v>
      </c>
      <c r="CB102" s="44">
        <f t="shared" si="74"/>
        <v>5</v>
      </c>
      <c r="CC102" s="44">
        <f t="shared" si="74"/>
        <v>6</v>
      </c>
      <c r="CD102" s="44">
        <f t="shared" si="74"/>
        <v>7</v>
      </c>
      <c r="CE102" s="44">
        <f t="shared" si="74"/>
        <v>8</v>
      </c>
      <c r="CF102" s="44">
        <f t="shared" si="74"/>
      </c>
      <c r="CG102" s="44">
        <f t="shared" si="74"/>
        <v>10</v>
      </c>
      <c r="CH102" s="44">
        <f aca="true" t="shared" si="75" ref="CH102:CQ106">IF($BW102=BI102,"",BI102)</f>
      </c>
      <c r="CI102" s="44">
        <f t="shared" si="75"/>
        <v>12</v>
      </c>
      <c r="CJ102" s="44">
        <f t="shared" si="75"/>
        <v>13</v>
      </c>
      <c r="CK102" s="44">
        <f t="shared" si="75"/>
        <v>14</v>
      </c>
      <c r="CL102" s="44">
        <f t="shared" si="75"/>
        <v>15</v>
      </c>
      <c r="CM102" s="44">
        <f t="shared" si="75"/>
        <v>16</v>
      </c>
      <c r="CN102" s="44">
        <f t="shared" si="75"/>
        <v>17</v>
      </c>
      <c r="CO102" s="44">
        <f t="shared" si="75"/>
        <v>18</v>
      </c>
      <c r="CP102" s="44">
        <f t="shared" si="75"/>
        <v>19</v>
      </c>
      <c r="CQ102" s="44">
        <f t="shared" si="75"/>
        <v>20</v>
      </c>
      <c r="CR102" s="44">
        <f aca="true" t="shared" si="76" ref="CR102:CU106">IF($BW102=BS102,"",BS102)</f>
        <v>21</v>
      </c>
      <c r="CS102" s="44">
        <f t="shared" si="76"/>
        <v>22</v>
      </c>
      <c r="CT102" s="44">
        <f t="shared" si="76"/>
        <v>23</v>
      </c>
      <c r="CU102" s="44">
        <f t="shared" si="76"/>
      </c>
      <c r="CV102" s="44">
        <f>MAX(BX102:CU102)</f>
        <v>23</v>
      </c>
      <c r="CW102" s="44">
        <f aca="true" t="shared" si="77" ref="CW102:DF106">IF(BX102=$CV102,"",BX102)</f>
        <v>1</v>
      </c>
      <c r="CX102" s="44">
        <f t="shared" si="77"/>
        <v>2</v>
      </c>
      <c r="CY102" s="44">
        <f t="shared" si="77"/>
        <v>3</v>
      </c>
      <c r="CZ102" s="44">
        <f t="shared" si="77"/>
        <v>4</v>
      </c>
      <c r="DA102" s="44">
        <f t="shared" si="77"/>
        <v>5</v>
      </c>
      <c r="DB102" s="44">
        <f t="shared" si="77"/>
        <v>6</v>
      </c>
      <c r="DC102" s="44">
        <f t="shared" si="77"/>
        <v>7</v>
      </c>
      <c r="DD102" s="44">
        <f t="shared" si="77"/>
        <v>8</v>
      </c>
      <c r="DE102" s="44">
        <f t="shared" si="77"/>
      </c>
      <c r="DF102" s="44">
        <f t="shared" si="77"/>
        <v>10</v>
      </c>
      <c r="DG102" s="44">
        <f aca="true" t="shared" si="78" ref="DG102:DP106">IF(CH102=$CV102,"",CH102)</f>
      </c>
      <c r="DH102" s="44">
        <f t="shared" si="78"/>
        <v>12</v>
      </c>
      <c r="DI102" s="44">
        <f t="shared" si="78"/>
        <v>13</v>
      </c>
      <c r="DJ102" s="44">
        <f t="shared" si="78"/>
        <v>14</v>
      </c>
      <c r="DK102" s="44">
        <f t="shared" si="78"/>
        <v>15</v>
      </c>
      <c r="DL102" s="44">
        <f t="shared" si="78"/>
        <v>16</v>
      </c>
      <c r="DM102" s="44">
        <f t="shared" si="78"/>
        <v>17</v>
      </c>
      <c r="DN102" s="44">
        <f t="shared" si="78"/>
        <v>18</v>
      </c>
      <c r="DO102" s="44">
        <f t="shared" si="78"/>
        <v>19</v>
      </c>
      <c r="DP102" s="44">
        <f t="shared" si="78"/>
        <v>20</v>
      </c>
      <c r="DQ102" s="44">
        <f aca="true" t="shared" si="79" ref="DQ102:DT106">IF(CR102=$CV102,"",CR102)</f>
        <v>21</v>
      </c>
      <c r="DR102" s="44">
        <f t="shared" si="79"/>
        <v>22</v>
      </c>
      <c r="DS102" s="44">
        <f t="shared" si="79"/>
      </c>
      <c r="DT102" s="44">
        <f t="shared" si="79"/>
      </c>
      <c r="DU102" s="44">
        <f>MAX(CW102:DT102)</f>
        <v>22</v>
      </c>
      <c r="DV102" s="44">
        <f aca="true" t="shared" si="80" ref="DV102:EE106">IF(CW102=$DU102,"",CW102)</f>
        <v>1</v>
      </c>
      <c r="DW102" s="44">
        <f t="shared" si="80"/>
        <v>2</v>
      </c>
      <c r="DX102" s="44">
        <f t="shared" si="80"/>
        <v>3</v>
      </c>
      <c r="DY102" s="44">
        <f t="shared" si="80"/>
        <v>4</v>
      </c>
      <c r="DZ102" s="44">
        <f t="shared" si="80"/>
        <v>5</v>
      </c>
      <c r="EA102" s="44">
        <f t="shared" si="80"/>
        <v>6</v>
      </c>
      <c r="EB102" s="44">
        <f t="shared" si="80"/>
        <v>7</v>
      </c>
      <c r="EC102" s="44">
        <f t="shared" si="80"/>
        <v>8</v>
      </c>
      <c r="ED102" s="44">
        <f t="shared" si="80"/>
      </c>
      <c r="EE102" s="44">
        <f t="shared" si="80"/>
        <v>10</v>
      </c>
      <c r="EF102" s="44">
        <f aca="true" t="shared" si="81" ref="EF102:EO106">IF(DG102=$DU102,"",DG102)</f>
      </c>
      <c r="EG102" s="44">
        <f t="shared" si="81"/>
        <v>12</v>
      </c>
      <c r="EH102" s="44">
        <f t="shared" si="81"/>
        <v>13</v>
      </c>
      <c r="EI102" s="44">
        <f t="shared" si="81"/>
        <v>14</v>
      </c>
      <c r="EJ102" s="44">
        <f t="shared" si="81"/>
        <v>15</v>
      </c>
      <c r="EK102" s="44">
        <f t="shared" si="81"/>
        <v>16</v>
      </c>
      <c r="EL102" s="44">
        <f t="shared" si="81"/>
        <v>17</v>
      </c>
      <c r="EM102" s="44">
        <f t="shared" si="81"/>
        <v>18</v>
      </c>
      <c r="EN102" s="44">
        <f t="shared" si="81"/>
        <v>19</v>
      </c>
      <c r="EO102" s="44">
        <f t="shared" si="81"/>
        <v>20</v>
      </c>
      <c r="EP102" s="44">
        <f aca="true" t="shared" si="82" ref="EP102:ES106">IF(DQ102=$DU102,"",DQ102)</f>
        <v>21</v>
      </c>
      <c r="EQ102" s="44">
        <f t="shared" si="82"/>
      </c>
      <c r="ER102" s="44">
        <f t="shared" si="82"/>
      </c>
      <c r="ES102" s="44">
        <f t="shared" si="82"/>
      </c>
      <c r="ET102" s="44">
        <f>MAX(DV102:ES102)</f>
        <v>21</v>
      </c>
      <c r="EU102" s="44">
        <f aca="true" t="shared" si="83" ref="EU102:FD106">IF(DV102=$ET102,"",DV102)</f>
        <v>1</v>
      </c>
      <c r="EV102" s="44">
        <f t="shared" si="83"/>
        <v>2</v>
      </c>
      <c r="EW102" s="44">
        <f t="shared" si="83"/>
        <v>3</v>
      </c>
      <c r="EX102" s="44">
        <f t="shared" si="83"/>
        <v>4</v>
      </c>
      <c r="EY102" s="44">
        <f t="shared" si="83"/>
        <v>5</v>
      </c>
      <c r="EZ102" s="44">
        <f t="shared" si="83"/>
        <v>6</v>
      </c>
      <c r="FA102" s="44">
        <f t="shared" si="83"/>
        <v>7</v>
      </c>
      <c r="FB102" s="44">
        <f t="shared" si="83"/>
        <v>8</v>
      </c>
      <c r="FC102" s="44">
        <f t="shared" si="83"/>
      </c>
      <c r="FD102" s="44">
        <f t="shared" si="83"/>
        <v>10</v>
      </c>
      <c r="FE102" s="44">
        <f aca="true" t="shared" si="84" ref="FE102:FN106">IF(EF102=$ET102,"",EF102)</f>
      </c>
      <c r="FF102" s="44">
        <f t="shared" si="84"/>
        <v>12</v>
      </c>
      <c r="FG102" s="44">
        <f t="shared" si="84"/>
        <v>13</v>
      </c>
      <c r="FH102" s="44">
        <f t="shared" si="84"/>
        <v>14</v>
      </c>
      <c r="FI102" s="44">
        <f t="shared" si="84"/>
        <v>15</v>
      </c>
      <c r="FJ102" s="44">
        <f t="shared" si="84"/>
        <v>16</v>
      </c>
      <c r="FK102" s="44">
        <f t="shared" si="84"/>
        <v>17</v>
      </c>
      <c r="FL102" s="44">
        <f t="shared" si="84"/>
        <v>18</v>
      </c>
      <c r="FM102" s="44">
        <f t="shared" si="84"/>
        <v>19</v>
      </c>
      <c r="FN102" s="44">
        <f t="shared" si="84"/>
        <v>20</v>
      </c>
      <c r="FO102" s="44">
        <f aca="true" t="shared" si="85" ref="FO102:FR106">IF(EP102=$ET102,"",EP102)</f>
      </c>
      <c r="FP102" s="44">
        <f t="shared" si="85"/>
      </c>
      <c r="FQ102" s="44">
        <f t="shared" si="85"/>
      </c>
      <c r="FR102" s="44">
        <f t="shared" si="85"/>
      </c>
      <c r="FS102" s="44">
        <f>MAX(EU102:FR102)</f>
        <v>20</v>
      </c>
      <c r="FT102" s="60"/>
      <c r="FU102" s="60"/>
      <c r="FV102" s="60"/>
    </row>
    <row r="103" spans="1:178" s="2" customFormat="1" ht="18" customHeight="1">
      <c r="A103" s="121"/>
      <c r="B103" s="121"/>
      <c r="C103" s="121"/>
      <c r="D103" s="121"/>
      <c r="E103" s="60"/>
      <c r="F103" s="60"/>
      <c r="G103" s="63"/>
      <c r="H103" s="63"/>
      <c r="I103" s="63"/>
      <c r="J103" s="63"/>
      <c r="K103" s="63"/>
      <c r="L103" s="63"/>
      <c r="M103" s="63"/>
      <c r="N103" s="63"/>
      <c r="O103" s="60"/>
      <c r="P103" s="60"/>
      <c r="Q103" s="60"/>
      <c r="R103" s="60"/>
      <c r="S103" s="60"/>
      <c r="T103" s="60"/>
      <c r="U103" s="60"/>
      <c r="V103" s="61"/>
      <c r="W103" s="61"/>
      <c r="X103" s="44">
        <f aca="true" t="shared" si="86" ref="X103:AU103">IF(X102=$AV$102,0,X102)</f>
        <v>0</v>
      </c>
      <c r="Y103" s="44">
        <f t="shared" si="86"/>
        <v>0</v>
      </c>
      <c r="Z103" s="44">
        <f t="shared" si="86"/>
        <v>0</v>
      </c>
      <c r="AA103" s="44">
        <f t="shared" si="86"/>
        <v>0</v>
      </c>
      <c r="AB103" s="44">
        <f t="shared" si="86"/>
        <v>0</v>
      </c>
      <c r="AC103" s="44">
        <f t="shared" si="86"/>
        <v>0</v>
      </c>
      <c r="AD103" s="44">
        <f t="shared" si="86"/>
        <v>0</v>
      </c>
      <c r="AE103" s="44">
        <f t="shared" si="86"/>
        <v>0</v>
      </c>
      <c r="AF103" s="44">
        <f t="shared" si="86"/>
        <v>10</v>
      </c>
      <c r="AG103" s="44">
        <f t="shared" si="86"/>
        <v>0</v>
      </c>
      <c r="AH103" s="44">
        <f t="shared" si="86"/>
        <v>10</v>
      </c>
      <c r="AI103" s="44">
        <f t="shared" si="86"/>
        <v>0</v>
      </c>
      <c r="AJ103" s="44">
        <f t="shared" si="86"/>
        <v>0</v>
      </c>
      <c r="AK103" s="44">
        <f t="shared" si="86"/>
        <v>0</v>
      </c>
      <c r="AL103" s="44">
        <f t="shared" si="86"/>
        <v>0</v>
      </c>
      <c r="AM103" s="44">
        <f t="shared" si="86"/>
        <v>0</v>
      </c>
      <c r="AN103" s="44">
        <f t="shared" si="86"/>
        <v>0</v>
      </c>
      <c r="AO103" s="44">
        <f t="shared" si="86"/>
        <v>0</v>
      </c>
      <c r="AP103" s="44">
        <f t="shared" si="86"/>
        <v>0</v>
      </c>
      <c r="AQ103" s="44">
        <f t="shared" si="86"/>
        <v>0</v>
      </c>
      <c r="AR103" s="44">
        <f t="shared" si="86"/>
        <v>0</v>
      </c>
      <c r="AS103" s="44">
        <f t="shared" si="86"/>
        <v>0</v>
      </c>
      <c r="AT103" s="44">
        <f t="shared" si="86"/>
        <v>0</v>
      </c>
      <c r="AU103" s="44">
        <f t="shared" si="86"/>
        <v>0</v>
      </c>
      <c r="AV103" s="44">
        <f>MAX(X103:AU103)</f>
        <v>10</v>
      </c>
      <c r="AW103" s="44">
        <f t="shared" si="72"/>
        <v>2</v>
      </c>
      <c r="AX103" s="44">
        <f>AX102+AW103</f>
        <v>24</v>
      </c>
      <c r="AY103" s="44">
        <f aca="true" t="shared" si="87" ref="AY103:BV103">IF(X103=$AV103,X5,"")</f>
      </c>
      <c r="AZ103" s="44">
        <f t="shared" si="87"/>
      </c>
      <c r="BA103" s="44">
        <f t="shared" si="87"/>
      </c>
      <c r="BB103" s="44">
        <f t="shared" si="87"/>
      </c>
      <c r="BC103" s="44">
        <f t="shared" si="87"/>
      </c>
      <c r="BD103" s="44">
        <f t="shared" si="87"/>
      </c>
      <c r="BE103" s="44">
        <f t="shared" si="87"/>
      </c>
      <c r="BF103" s="44">
        <f t="shared" si="87"/>
      </c>
      <c r="BG103" s="44">
        <f t="shared" si="87"/>
        <v>9</v>
      </c>
      <c r="BH103" s="44">
        <f t="shared" si="87"/>
      </c>
      <c r="BI103" s="44">
        <f t="shared" si="87"/>
        <v>11</v>
      </c>
      <c r="BJ103" s="44">
        <f t="shared" si="87"/>
      </c>
      <c r="BK103" s="44">
        <f t="shared" si="87"/>
      </c>
      <c r="BL103" s="44">
        <f t="shared" si="87"/>
      </c>
      <c r="BM103" s="44">
        <f t="shared" si="87"/>
      </c>
      <c r="BN103" s="44">
        <f t="shared" si="87"/>
      </c>
      <c r="BO103" s="44">
        <f t="shared" si="87"/>
      </c>
      <c r="BP103" s="44">
        <f t="shared" si="87"/>
      </c>
      <c r="BQ103" s="44">
        <f t="shared" si="87"/>
      </c>
      <c r="BR103" s="44">
        <f t="shared" si="87"/>
      </c>
      <c r="BS103" s="44">
        <f t="shared" si="87"/>
      </c>
      <c r="BT103" s="44">
        <f t="shared" si="87"/>
      </c>
      <c r="BU103" s="44">
        <f t="shared" si="87"/>
      </c>
      <c r="BV103" s="44">
        <f t="shared" si="87"/>
      </c>
      <c r="BW103" s="44">
        <f>MAX(AY103:BV103)</f>
        <v>11</v>
      </c>
      <c r="BX103" s="44">
        <f t="shared" si="74"/>
      </c>
      <c r="BY103" s="44">
        <f t="shared" si="74"/>
      </c>
      <c r="BZ103" s="44">
        <f t="shared" si="74"/>
      </c>
      <c r="CA103" s="44">
        <f t="shared" si="74"/>
      </c>
      <c r="CB103" s="44">
        <f t="shared" si="74"/>
      </c>
      <c r="CC103" s="44">
        <f t="shared" si="74"/>
      </c>
      <c r="CD103" s="44">
        <f t="shared" si="74"/>
      </c>
      <c r="CE103" s="44">
        <f t="shared" si="74"/>
      </c>
      <c r="CF103" s="44">
        <f t="shared" si="74"/>
        <v>9</v>
      </c>
      <c r="CG103" s="44">
        <f t="shared" si="74"/>
      </c>
      <c r="CH103" s="44">
        <f t="shared" si="75"/>
      </c>
      <c r="CI103" s="44">
        <f t="shared" si="75"/>
      </c>
      <c r="CJ103" s="44">
        <f t="shared" si="75"/>
      </c>
      <c r="CK103" s="44">
        <f t="shared" si="75"/>
      </c>
      <c r="CL103" s="44">
        <f t="shared" si="75"/>
      </c>
      <c r="CM103" s="44">
        <f t="shared" si="75"/>
      </c>
      <c r="CN103" s="44">
        <f t="shared" si="75"/>
      </c>
      <c r="CO103" s="44">
        <f t="shared" si="75"/>
      </c>
      <c r="CP103" s="44">
        <f t="shared" si="75"/>
      </c>
      <c r="CQ103" s="44">
        <f t="shared" si="75"/>
      </c>
      <c r="CR103" s="44">
        <f t="shared" si="76"/>
      </c>
      <c r="CS103" s="44">
        <f t="shared" si="76"/>
      </c>
      <c r="CT103" s="44">
        <f t="shared" si="76"/>
      </c>
      <c r="CU103" s="44">
        <f t="shared" si="76"/>
      </c>
      <c r="CV103" s="44">
        <f>MAX(BX103:CU103)</f>
        <v>9</v>
      </c>
      <c r="CW103" s="44">
        <f t="shared" si="77"/>
      </c>
      <c r="CX103" s="44">
        <f t="shared" si="77"/>
      </c>
      <c r="CY103" s="44">
        <f t="shared" si="77"/>
      </c>
      <c r="CZ103" s="44">
        <f t="shared" si="77"/>
      </c>
      <c r="DA103" s="44">
        <f t="shared" si="77"/>
      </c>
      <c r="DB103" s="44">
        <f t="shared" si="77"/>
      </c>
      <c r="DC103" s="44">
        <f t="shared" si="77"/>
      </c>
      <c r="DD103" s="44">
        <f t="shared" si="77"/>
      </c>
      <c r="DE103" s="44">
        <f t="shared" si="77"/>
      </c>
      <c r="DF103" s="44">
        <f t="shared" si="77"/>
      </c>
      <c r="DG103" s="44">
        <f t="shared" si="78"/>
      </c>
      <c r="DH103" s="44">
        <f t="shared" si="78"/>
      </c>
      <c r="DI103" s="44">
        <f t="shared" si="78"/>
      </c>
      <c r="DJ103" s="44">
        <f t="shared" si="78"/>
      </c>
      <c r="DK103" s="44">
        <f t="shared" si="78"/>
      </c>
      <c r="DL103" s="44">
        <f t="shared" si="78"/>
      </c>
      <c r="DM103" s="44">
        <f t="shared" si="78"/>
      </c>
      <c r="DN103" s="44">
        <f t="shared" si="78"/>
      </c>
      <c r="DO103" s="44">
        <f t="shared" si="78"/>
      </c>
      <c r="DP103" s="44">
        <f t="shared" si="78"/>
      </c>
      <c r="DQ103" s="44">
        <f t="shared" si="79"/>
      </c>
      <c r="DR103" s="44">
        <f t="shared" si="79"/>
      </c>
      <c r="DS103" s="44">
        <f t="shared" si="79"/>
      </c>
      <c r="DT103" s="44">
        <f t="shared" si="79"/>
      </c>
      <c r="DU103" s="44">
        <f>MAX(CW103:DT103)</f>
        <v>0</v>
      </c>
      <c r="DV103" s="44">
        <f t="shared" si="80"/>
      </c>
      <c r="DW103" s="44">
        <f t="shared" si="80"/>
      </c>
      <c r="DX103" s="44">
        <f t="shared" si="80"/>
      </c>
      <c r="DY103" s="44">
        <f t="shared" si="80"/>
      </c>
      <c r="DZ103" s="44">
        <f t="shared" si="80"/>
      </c>
      <c r="EA103" s="44">
        <f t="shared" si="80"/>
      </c>
      <c r="EB103" s="44">
        <f t="shared" si="80"/>
      </c>
      <c r="EC103" s="44">
        <f t="shared" si="80"/>
      </c>
      <c r="ED103" s="44">
        <f t="shared" si="80"/>
      </c>
      <c r="EE103" s="44">
        <f t="shared" si="80"/>
      </c>
      <c r="EF103" s="44">
        <f t="shared" si="81"/>
      </c>
      <c r="EG103" s="44">
        <f t="shared" si="81"/>
      </c>
      <c r="EH103" s="44">
        <f t="shared" si="81"/>
      </c>
      <c r="EI103" s="44">
        <f t="shared" si="81"/>
      </c>
      <c r="EJ103" s="44">
        <f t="shared" si="81"/>
      </c>
      <c r="EK103" s="44">
        <f t="shared" si="81"/>
      </c>
      <c r="EL103" s="44">
        <f t="shared" si="81"/>
      </c>
      <c r="EM103" s="44">
        <f t="shared" si="81"/>
      </c>
      <c r="EN103" s="44">
        <f t="shared" si="81"/>
      </c>
      <c r="EO103" s="44">
        <f t="shared" si="81"/>
      </c>
      <c r="EP103" s="44">
        <f t="shared" si="82"/>
      </c>
      <c r="EQ103" s="44">
        <f t="shared" si="82"/>
      </c>
      <c r="ER103" s="44">
        <f t="shared" si="82"/>
      </c>
      <c r="ES103" s="44">
        <f t="shared" si="82"/>
      </c>
      <c r="ET103" s="44">
        <f>MAX(DV103:ES103)</f>
        <v>0</v>
      </c>
      <c r="EU103" s="44">
        <f t="shared" si="83"/>
      </c>
      <c r="EV103" s="44">
        <f t="shared" si="83"/>
      </c>
      <c r="EW103" s="44">
        <f t="shared" si="83"/>
      </c>
      <c r="EX103" s="44">
        <f t="shared" si="83"/>
      </c>
      <c r="EY103" s="44">
        <f t="shared" si="83"/>
      </c>
      <c r="EZ103" s="44">
        <f t="shared" si="83"/>
      </c>
      <c r="FA103" s="44">
        <f t="shared" si="83"/>
      </c>
      <c r="FB103" s="44">
        <f t="shared" si="83"/>
      </c>
      <c r="FC103" s="44">
        <f t="shared" si="83"/>
      </c>
      <c r="FD103" s="44">
        <f t="shared" si="83"/>
      </c>
      <c r="FE103" s="44">
        <f t="shared" si="84"/>
      </c>
      <c r="FF103" s="44">
        <f t="shared" si="84"/>
      </c>
      <c r="FG103" s="44">
        <f t="shared" si="84"/>
      </c>
      <c r="FH103" s="44">
        <f t="shared" si="84"/>
      </c>
      <c r="FI103" s="44">
        <f t="shared" si="84"/>
      </c>
      <c r="FJ103" s="44">
        <f t="shared" si="84"/>
      </c>
      <c r="FK103" s="44">
        <f t="shared" si="84"/>
      </c>
      <c r="FL103" s="44">
        <f t="shared" si="84"/>
      </c>
      <c r="FM103" s="44">
        <f t="shared" si="84"/>
      </c>
      <c r="FN103" s="44">
        <f t="shared" si="84"/>
      </c>
      <c r="FO103" s="44">
        <f t="shared" si="85"/>
      </c>
      <c r="FP103" s="44">
        <f t="shared" si="85"/>
      </c>
      <c r="FQ103" s="44">
        <f t="shared" si="85"/>
      </c>
      <c r="FR103" s="44">
        <f t="shared" si="85"/>
      </c>
      <c r="FS103" s="44">
        <f>MAX(EU103:FR103)</f>
        <v>0</v>
      </c>
      <c r="FT103" s="60"/>
      <c r="FU103" s="60"/>
      <c r="FV103" s="60"/>
    </row>
    <row r="104" spans="1:178" s="2" customFormat="1" ht="18" customHeight="1">
      <c r="A104" s="121"/>
      <c r="B104" s="121"/>
      <c r="C104" s="121"/>
      <c r="D104" s="121"/>
      <c r="E104" s="60"/>
      <c r="F104" s="60"/>
      <c r="G104" s="63"/>
      <c r="H104" s="63"/>
      <c r="I104" s="63"/>
      <c r="J104" s="63"/>
      <c r="K104" s="63"/>
      <c r="L104" s="63"/>
      <c r="M104" s="63"/>
      <c r="N104" s="63"/>
      <c r="O104" s="60"/>
      <c r="P104" s="60"/>
      <c r="Q104" s="60"/>
      <c r="R104" s="60"/>
      <c r="S104" s="60"/>
      <c r="T104" s="60"/>
      <c r="U104" s="60"/>
      <c r="V104" s="61"/>
      <c r="W104" s="61"/>
      <c r="X104" s="44">
        <f aca="true" t="shared" si="88" ref="X104:AU104">IF(X103=$AV$103,0,X103)</f>
        <v>0</v>
      </c>
      <c r="Y104" s="44">
        <f t="shared" si="88"/>
        <v>0</v>
      </c>
      <c r="Z104" s="44">
        <f t="shared" si="88"/>
        <v>0</v>
      </c>
      <c r="AA104" s="44">
        <f t="shared" si="88"/>
        <v>0</v>
      </c>
      <c r="AB104" s="44">
        <f t="shared" si="88"/>
        <v>0</v>
      </c>
      <c r="AC104" s="44">
        <f t="shared" si="88"/>
        <v>0</v>
      </c>
      <c r="AD104" s="44">
        <f t="shared" si="88"/>
        <v>0</v>
      </c>
      <c r="AE104" s="44">
        <f t="shared" si="88"/>
        <v>0</v>
      </c>
      <c r="AF104" s="44">
        <f t="shared" si="88"/>
        <v>0</v>
      </c>
      <c r="AG104" s="44">
        <f t="shared" si="88"/>
        <v>0</v>
      </c>
      <c r="AH104" s="44">
        <f t="shared" si="88"/>
        <v>0</v>
      </c>
      <c r="AI104" s="44">
        <f t="shared" si="88"/>
        <v>0</v>
      </c>
      <c r="AJ104" s="44">
        <f t="shared" si="88"/>
        <v>0</v>
      </c>
      <c r="AK104" s="44">
        <f t="shared" si="88"/>
        <v>0</v>
      </c>
      <c r="AL104" s="44">
        <f t="shared" si="88"/>
        <v>0</v>
      </c>
      <c r="AM104" s="44">
        <f t="shared" si="88"/>
        <v>0</v>
      </c>
      <c r="AN104" s="44">
        <f t="shared" si="88"/>
        <v>0</v>
      </c>
      <c r="AO104" s="44">
        <f t="shared" si="88"/>
        <v>0</v>
      </c>
      <c r="AP104" s="44">
        <f t="shared" si="88"/>
        <v>0</v>
      </c>
      <c r="AQ104" s="44">
        <f t="shared" si="88"/>
        <v>0</v>
      </c>
      <c r="AR104" s="44">
        <f t="shared" si="88"/>
        <v>0</v>
      </c>
      <c r="AS104" s="44">
        <f t="shared" si="88"/>
        <v>0</v>
      </c>
      <c r="AT104" s="44">
        <f t="shared" si="88"/>
        <v>0</v>
      </c>
      <c r="AU104" s="44">
        <f t="shared" si="88"/>
        <v>0</v>
      </c>
      <c r="AV104" s="44">
        <f>MAX(X104:AU104)</f>
        <v>0</v>
      </c>
      <c r="AW104" s="44">
        <f t="shared" si="72"/>
        <v>24</v>
      </c>
      <c r="AX104" s="44">
        <f>AX103+AW104</f>
        <v>48</v>
      </c>
      <c r="AY104" s="44">
        <f aca="true" t="shared" si="89" ref="AY104:BH106">IF(X104=$AV104,X$5,"")</f>
        <v>1</v>
      </c>
      <c r="AZ104" s="44">
        <f t="shared" si="89"/>
        <v>2</v>
      </c>
      <c r="BA104" s="44">
        <f t="shared" si="89"/>
        <v>3</v>
      </c>
      <c r="BB104" s="44">
        <f t="shared" si="89"/>
        <v>4</v>
      </c>
      <c r="BC104" s="44">
        <f t="shared" si="89"/>
        <v>5</v>
      </c>
      <c r="BD104" s="44">
        <f t="shared" si="89"/>
        <v>6</v>
      </c>
      <c r="BE104" s="44">
        <f t="shared" si="89"/>
        <v>7</v>
      </c>
      <c r="BF104" s="44">
        <f t="shared" si="89"/>
        <v>8</v>
      </c>
      <c r="BG104" s="44">
        <f t="shared" si="89"/>
        <v>9</v>
      </c>
      <c r="BH104" s="44">
        <f t="shared" si="89"/>
        <v>10</v>
      </c>
      <c r="BI104" s="44">
        <f aca="true" t="shared" si="90" ref="BI104:BR106">IF(AH104=$AV104,AH$5,"")</f>
        <v>11</v>
      </c>
      <c r="BJ104" s="44">
        <f t="shared" si="90"/>
        <v>12</v>
      </c>
      <c r="BK104" s="44">
        <f t="shared" si="90"/>
        <v>13</v>
      </c>
      <c r="BL104" s="44">
        <f t="shared" si="90"/>
        <v>14</v>
      </c>
      <c r="BM104" s="44">
        <f t="shared" si="90"/>
        <v>15</v>
      </c>
      <c r="BN104" s="44">
        <f t="shared" si="90"/>
        <v>16</v>
      </c>
      <c r="BO104" s="44">
        <f t="shared" si="90"/>
        <v>17</v>
      </c>
      <c r="BP104" s="44">
        <f t="shared" si="90"/>
        <v>18</v>
      </c>
      <c r="BQ104" s="44">
        <f t="shared" si="90"/>
        <v>19</v>
      </c>
      <c r="BR104" s="44">
        <f t="shared" si="90"/>
        <v>20</v>
      </c>
      <c r="BS104" s="44">
        <f aca="true" t="shared" si="91" ref="BS104:BV106">IF(AR104=$AV104,AR$5,"")</f>
        <v>21</v>
      </c>
      <c r="BT104" s="44">
        <f t="shared" si="91"/>
        <v>22</v>
      </c>
      <c r="BU104" s="44">
        <f t="shared" si="91"/>
        <v>23</v>
      </c>
      <c r="BV104" s="44">
        <f t="shared" si="91"/>
        <v>24</v>
      </c>
      <c r="BW104" s="44">
        <f>MAX(AY104:BV104)</f>
        <v>24</v>
      </c>
      <c r="BX104" s="44">
        <f t="shared" si="74"/>
        <v>1</v>
      </c>
      <c r="BY104" s="44">
        <f t="shared" si="74"/>
        <v>2</v>
      </c>
      <c r="BZ104" s="44">
        <f t="shared" si="74"/>
        <v>3</v>
      </c>
      <c r="CA104" s="44">
        <f t="shared" si="74"/>
        <v>4</v>
      </c>
      <c r="CB104" s="44">
        <f t="shared" si="74"/>
        <v>5</v>
      </c>
      <c r="CC104" s="44">
        <f t="shared" si="74"/>
        <v>6</v>
      </c>
      <c r="CD104" s="44">
        <f t="shared" si="74"/>
        <v>7</v>
      </c>
      <c r="CE104" s="44">
        <f t="shared" si="74"/>
        <v>8</v>
      </c>
      <c r="CF104" s="44">
        <f t="shared" si="74"/>
        <v>9</v>
      </c>
      <c r="CG104" s="44">
        <f t="shared" si="74"/>
        <v>10</v>
      </c>
      <c r="CH104" s="44">
        <f t="shared" si="75"/>
        <v>11</v>
      </c>
      <c r="CI104" s="44">
        <f t="shared" si="75"/>
        <v>12</v>
      </c>
      <c r="CJ104" s="44">
        <f t="shared" si="75"/>
        <v>13</v>
      </c>
      <c r="CK104" s="44">
        <f t="shared" si="75"/>
        <v>14</v>
      </c>
      <c r="CL104" s="44">
        <f t="shared" si="75"/>
        <v>15</v>
      </c>
      <c r="CM104" s="44">
        <f t="shared" si="75"/>
        <v>16</v>
      </c>
      <c r="CN104" s="44">
        <f t="shared" si="75"/>
        <v>17</v>
      </c>
      <c r="CO104" s="44">
        <f t="shared" si="75"/>
        <v>18</v>
      </c>
      <c r="CP104" s="44">
        <f t="shared" si="75"/>
        <v>19</v>
      </c>
      <c r="CQ104" s="44">
        <f t="shared" si="75"/>
        <v>20</v>
      </c>
      <c r="CR104" s="44">
        <f t="shared" si="76"/>
        <v>21</v>
      </c>
      <c r="CS104" s="44">
        <f t="shared" si="76"/>
        <v>22</v>
      </c>
      <c r="CT104" s="44">
        <f t="shared" si="76"/>
        <v>23</v>
      </c>
      <c r="CU104" s="44">
        <f t="shared" si="76"/>
      </c>
      <c r="CV104" s="44">
        <f>MAX(BX104:CU104)</f>
        <v>23</v>
      </c>
      <c r="CW104" s="44">
        <f t="shared" si="77"/>
        <v>1</v>
      </c>
      <c r="CX104" s="44">
        <f t="shared" si="77"/>
        <v>2</v>
      </c>
      <c r="CY104" s="44">
        <f t="shared" si="77"/>
        <v>3</v>
      </c>
      <c r="CZ104" s="44">
        <f t="shared" si="77"/>
        <v>4</v>
      </c>
      <c r="DA104" s="44">
        <f t="shared" si="77"/>
        <v>5</v>
      </c>
      <c r="DB104" s="44">
        <f t="shared" si="77"/>
        <v>6</v>
      </c>
      <c r="DC104" s="44">
        <f t="shared" si="77"/>
        <v>7</v>
      </c>
      <c r="DD104" s="44">
        <f t="shared" si="77"/>
        <v>8</v>
      </c>
      <c r="DE104" s="44">
        <f t="shared" si="77"/>
        <v>9</v>
      </c>
      <c r="DF104" s="44">
        <f t="shared" si="77"/>
        <v>10</v>
      </c>
      <c r="DG104" s="44">
        <f t="shared" si="78"/>
        <v>11</v>
      </c>
      <c r="DH104" s="44">
        <f t="shared" si="78"/>
        <v>12</v>
      </c>
      <c r="DI104" s="44">
        <f t="shared" si="78"/>
        <v>13</v>
      </c>
      <c r="DJ104" s="44">
        <f t="shared" si="78"/>
        <v>14</v>
      </c>
      <c r="DK104" s="44">
        <f t="shared" si="78"/>
        <v>15</v>
      </c>
      <c r="DL104" s="44">
        <f t="shared" si="78"/>
        <v>16</v>
      </c>
      <c r="DM104" s="44">
        <f t="shared" si="78"/>
        <v>17</v>
      </c>
      <c r="DN104" s="44">
        <f t="shared" si="78"/>
        <v>18</v>
      </c>
      <c r="DO104" s="44">
        <f t="shared" si="78"/>
        <v>19</v>
      </c>
      <c r="DP104" s="44">
        <f t="shared" si="78"/>
        <v>20</v>
      </c>
      <c r="DQ104" s="44">
        <f t="shared" si="79"/>
        <v>21</v>
      </c>
      <c r="DR104" s="44">
        <f t="shared" si="79"/>
        <v>22</v>
      </c>
      <c r="DS104" s="44">
        <f t="shared" si="79"/>
      </c>
      <c r="DT104" s="44">
        <f t="shared" si="79"/>
      </c>
      <c r="DU104" s="44">
        <f>MAX(CW104:DT104)</f>
        <v>22</v>
      </c>
      <c r="DV104" s="44">
        <f t="shared" si="80"/>
        <v>1</v>
      </c>
      <c r="DW104" s="44">
        <f t="shared" si="80"/>
        <v>2</v>
      </c>
      <c r="DX104" s="44">
        <f t="shared" si="80"/>
        <v>3</v>
      </c>
      <c r="DY104" s="44">
        <f t="shared" si="80"/>
        <v>4</v>
      </c>
      <c r="DZ104" s="44">
        <f t="shared" si="80"/>
        <v>5</v>
      </c>
      <c r="EA104" s="44">
        <f t="shared" si="80"/>
        <v>6</v>
      </c>
      <c r="EB104" s="44">
        <f t="shared" si="80"/>
        <v>7</v>
      </c>
      <c r="EC104" s="44">
        <f t="shared" si="80"/>
        <v>8</v>
      </c>
      <c r="ED104" s="44">
        <f t="shared" si="80"/>
        <v>9</v>
      </c>
      <c r="EE104" s="44">
        <f t="shared" si="80"/>
        <v>10</v>
      </c>
      <c r="EF104" s="44">
        <f t="shared" si="81"/>
        <v>11</v>
      </c>
      <c r="EG104" s="44">
        <f t="shared" si="81"/>
        <v>12</v>
      </c>
      <c r="EH104" s="44">
        <f t="shared" si="81"/>
        <v>13</v>
      </c>
      <c r="EI104" s="44">
        <f t="shared" si="81"/>
        <v>14</v>
      </c>
      <c r="EJ104" s="44">
        <f t="shared" si="81"/>
        <v>15</v>
      </c>
      <c r="EK104" s="44">
        <f t="shared" si="81"/>
        <v>16</v>
      </c>
      <c r="EL104" s="44">
        <f t="shared" si="81"/>
        <v>17</v>
      </c>
      <c r="EM104" s="44">
        <f t="shared" si="81"/>
        <v>18</v>
      </c>
      <c r="EN104" s="44">
        <f t="shared" si="81"/>
        <v>19</v>
      </c>
      <c r="EO104" s="44">
        <f t="shared" si="81"/>
        <v>20</v>
      </c>
      <c r="EP104" s="44">
        <f t="shared" si="82"/>
        <v>21</v>
      </c>
      <c r="EQ104" s="44">
        <f t="shared" si="82"/>
      </c>
      <c r="ER104" s="44">
        <f t="shared" si="82"/>
      </c>
      <c r="ES104" s="44">
        <f t="shared" si="82"/>
      </c>
      <c r="ET104" s="44">
        <f>MAX(DV104:ES104)</f>
        <v>21</v>
      </c>
      <c r="EU104" s="44">
        <f t="shared" si="83"/>
        <v>1</v>
      </c>
      <c r="EV104" s="44">
        <f t="shared" si="83"/>
        <v>2</v>
      </c>
      <c r="EW104" s="44">
        <f t="shared" si="83"/>
        <v>3</v>
      </c>
      <c r="EX104" s="44">
        <f t="shared" si="83"/>
        <v>4</v>
      </c>
      <c r="EY104" s="44">
        <f t="shared" si="83"/>
        <v>5</v>
      </c>
      <c r="EZ104" s="44">
        <f t="shared" si="83"/>
        <v>6</v>
      </c>
      <c r="FA104" s="44">
        <f t="shared" si="83"/>
        <v>7</v>
      </c>
      <c r="FB104" s="44">
        <f t="shared" si="83"/>
        <v>8</v>
      </c>
      <c r="FC104" s="44">
        <f t="shared" si="83"/>
        <v>9</v>
      </c>
      <c r="FD104" s="44">
        <f t="shared" si="83"/>
        <v>10</v>
      </c>
      <c r="FE104" s="44">
        <f t="shared" si="84"/>
        <v>11</v>
      </c>
      <c r="FF104" s="44">
        <f t="shared" si="84"/>
        <v>12</v>
      </c>
      <c r="FG104" s="44">
        <f t="shared" si="84"/>
        <v>13</v>
      </c>
      <c r="FH104" s="44">
        <f t="shared" si="84"/>
        <v>14</v>
      </c>
      <c r="FI104" s="44">
        <f t="shared" si="84"/>
        <v>15</v>
      </c>
      <c r="FJ104" s="44">
        <f t="shared" si="84"/>
        <v>16</v>
      </c>
      <c r="FK104" s="44">
        <f t="shared" si="84"/>
        <v>17</v>
      </c>
      <c r="FL104" s="44">
        <f t="shared" si="84"/>
        <v>18</v>
      </c>
      <c r="FM104" s="44">
        <f t="shared" si="84"/>
        <v>19</v>
      </c>
      <c r="FN104" s="44">
        <f t="shared" si="84"/>
        <v>20</v>
      </c>
      <c r="FO104" s="44">
        <f t="shared" si="85"/>
      </c>
      <c r="FP104" s="44">
        <f t="shared" si="85"/>
      </c>
      <c r="FQ104" s="44">
        <f t="shared" si="85"/>
      </c>
      <c r="FR104" s="44">
        <f t="shared" si="85"/>
      </c>
      <c r="FS104" s="44">
        <f>MAX(EU104:FR104)</f>
        <v>20</v>
      </c>
      <c r="FT104" s="60"/>
      <c r="FU104" s="60"/>
      <c r="FV104" s="60"/>
    </row>
    <row r="105" spans="1:178" s="2" customFormat="1" ht="18" customHeight="1">
      <c r="A105" s="121"/>
      <c r="B105" s="121"/>
      <c r="C105" s="121"/>
      <c r="D105" s="12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1"/>
      <c r="W105" s="61"/>
      <c r="X105" s="44">
        <f aca="true" t="shared" si="92" ref="X105:AU105">IF(X104=$AV$104,0,X104)</f>
        <v>0</v>
      </c>
      <c r="Y105" s="44">
        <f t="shared" si="92"/>
        <v>0</v>
      </c>
      <c r="Z105" s="44">
        <f t="shared" si="92"/>
        <v>0</v>
      </c>
      <c r="AA105" s="44">
        <f t="shared" si="92"/>
        <v>0</v>
      </c>
      <c r="AB105" s="44">
        <f t="shared" si="92"/>
        <v>0</v>
      </c>
      <c r="AC105" s="44">
        <f t="shared" si="92"/>
        <v>0</v>
      </c>
      <c r="AD105" s="44">
        <f t="shared" si="92"/>
        <v>0</v>
      </c>
      <c r="AE105" s="44">
        <f t="shared" si="92"/>
        <v>0</v>
      </c>
      <c r="AF105" s="44">
        <f t="shared" si="92"/>
        <v>0</v>
      </c>
      <c r="AG105" s="44">
        <f t="shared" si="92"/>
        <v>0</v>
      </c>
      <c r="AH105" s="44">
        <f t="shared" si="92"/>
        <v>0</v>
      </c>
      <c r="AI105" s="44">
        <f t="shared" si="92"/>
        <v>0</v>
      </c>
      <c r="AJ105" s="44">
        <f t="shared" si="92"/>
        <v>0</v>
      </c>
      <c r="AK105" s="44">
        <f t="shared" si="92"/>
        <v>0</v>
      </c>
      <c r="AL105" s="44">
        <f t="shared" si="92"/>
        <v>0</v>
      </c>
      <c r="AM105" s="44">
        <f t="shared" si="92"/>
        <v>0</v>
      </c>
      <c r="AN105" s="44">
        <f t="shared" si="92"/>
        <v>0</v>
      </c>
      <c r="AO105" s="44">
        <f t="shared" si="92"/>
        <v>0</v>
      </c>
      <c r="AP105" s="44">
        <f t="shared" si="92"/>
        <v>0</v>
      </c>
      <c r="AQ105" s="44">
        <f t="shared" si="92"/>
        <v>0</v>
      </c>
      <c r="AR105" s="44">
        <f t="shared" si="92"/>
        <v>0</v>
      </c>
      <c r="AS105" s="44">
        <f t="shared" si="92"/>
        <v>0</v>
      </c>
      <c r="AT105" s="44">
        <f t="shared" si="92"/>
        <v>0</v>
      </c>
      <c r="AU105" s="44">
        <f t="shared" si="92"/>
        <v>0</v>
      </c>
      <c r="AV105" s="44">
        <f>MAX(X105:AU105)</f>
        <v>0</v>
      </c>
      <c r="AW105" s="44">
        <f t="shared" si="72"/>
        <v>24</v>
      </c>
      <c r="AX105" s="44">
        <f>AX104+AW105</f>
        <v>72</v>
      </c>
      <c r="AY105" s="44">
        <f t="shared" si="89"/>
        <v>1</v>
      </c>
      <c r="AZ105" s="44">
        <f t="shared" si="89"/>
        <v>2</v>
      </c>
      <c r="BA105" s="44">
        <f t="shared" si="89"/>
        <v>3</v>
      </c>
      <c r="BB105" s="44">
        <f t="shared" si="89"/>
        <v>4</v>
      </c>
      <c r="BC105" s="44">
        <f t="shared" si="89"/>
        <v>5</v>
      </c>
      <c r="BD105" s="44">
        <f t="shared" si="89"/>
        <v>6</v>
      </c>
      <c r="BE105" s="44">
        <f t="shared" si="89"/>
        <v>7</v>
      </c>
      <c r="BF105" s="44">
        <f t="shared" si="89"/>
        <v>8</v>
      </c>
      <c r="BG105" s="44">
        <f t="shared" si="89"/>
        <v>9</v>
      </c>
      <c r="BH105" s="44">
        <f t="shared" si="89"/>
        <v>10</v>
      </c>
      <c r="BI105" s="44">
        <f t="shared" si="90"/>
        <v>11</v>
      </c>
      <c r="BJ105" s="44">
        <f t="shared" si="90"/>
        <v>12</v>
      </c>
      <c r="BK105" s="44">
        <f t="shared" si="90"/>
        <v>13</v>
      </c>
      <c r="BL105" s="44">
        <f t="shared" si="90"/>
        <v>14</v>
      </c>
      <c r="BM105" s="44">
        <f t="shared" si="90"/>
        <v>15</v>
      </c>
      <c r="BN105" s="44">
        <f t="shared" si="90"/>
        <v>16</v>
      </c>
      <c r="BO105" s="44">
        <f t="shared" si="90"/>
        <v>17</v>
      </c>
      <c r="BP105" s="44">
        <f t="shared" si="90"/>
        <v>18</v>
      </c>
      <c r="BQ105" s="44">
        <f t="shared" si="90"/>
        <v>19</v>
      </c>
      <c r="BR105" s="44">
        <f t="shared" si="90"/>
        <v>20</v>
      </c>
      <c r="BS105" s="44">
        <f t="shared" si="91"/>
        <v>21</v>
      </c>
      <c r="BT105" s="44">
        <f t="shared" si="91"/>
        <v>22</v>
      </c>
      <c r="BU105" s="44">
        <f t="shared" si="91"/>
        <v>23</v>
      </c>
      <c r="BV105" s="44">
        <f t="shared" si="91"/>
        <v>24</v>
      </c>
      <c r="BW105" s="44">
        <f>MAX(AY105:BV105)</f>
        <v>24</v>
      </c>
      <c r="BX105" s="44">
        <f t="shared" si="74"/>
        <v>1</v>
      </c>
      <c r="BY105" s="44">
        <f t="shared" si="74"/>
        <v>2</v>
      </c>
      <c r="BZ105" s="44">
        <f t="shared" si="74"/>
        <v>3</v>
      </c>
      <c r="CA105" s="44">
        <f t="shared" si="74"/>
        <v>4</v>
      </c>
      <c r="CB105" s="44">
        <f t="shared" si="74"/>
        <v>5</v>
      </c>
      <c r="CC105" s="44">
        <f t="shared" si="74"/>
        <v>6</v>
      </c>
      <c r="CD105" s="44">
        <f t="shared" si="74"/>
        <v>7</v>
      </c>
      <c r="CE105" s="44">
        <f t="shared" si="74"/>
        <v>8</v>
      </c>
      <c r="CF105" s="44">
        <f t="shared" si="74"/>
        <v>9</v>
      </c>
      <c r="CG105" s="44">
        <f t="shared" si="74"/>
        <v>10</v>
      </c>
      <c r="CH105" s="44">
        <f t="shared" si="75"/>
        <v>11</v>
      </c>
      <c r="CI105" s="44">
        <f t="shared" si="75"/>
        <v>12</v>
      </c>
      <c r="CJ105" s="44">
        <f t="shared" si="75"/>
        <v>13</v>
      </c>
      <c r="CK105" s="44">
        <f t="shared" si="75"/>
        <v>14</v>
      </c>
      <c r="CL105" s="44">
        <f t="shared" si="75"/>
        <v>15</v>
      </c>
      <c r="CM105" s="44">
        <f t="shared" si="75"/>
        <v>16</v>
      </c>
      <c r="CN105" s="44">
        <f t="shared" si="75"/>
        <v>17</v>
      </c>
      <c r="CO105" s="44">
        <f t="shared" si="75"/>
        <v>18</v>
      </c>
      <c r="CP105" s="44">
        <f t="shared" si="75"/>
        <v>19</v>
      </c>
      <c r="CQ105" s="44">
        <f t="shared" si="75"/>
        <v>20</v>
      </c>
      <c r="CR105" s="44">
        <f t="shared" si="76"/>
        <v>21</v>
      </c>
      <c r="CS105" s="44">
        <f t="shared" si="76"/>
        <v>22</v>
      </c>
      <c r="CT105" s="44">
        <f t="shared" si="76"/>
        <v>23</v>
      </c>
      <c r="CU105" s="44">
        <f t="shared" si="76"/>
      </c>
      <c r="CV105" s="44">
        <f>MAX(BX105:CU105)</f>
        <v>23</v>
      </c>
      <c r="CW105" s="44">
        <f t="shared" si="77"/>
        <v>1</v>
      </c>
      <c r="CX105" s="44">
        <f t="shared" si="77"/>
        <v>2</v>
      </c>
      <c r="CY105" s="44">
        <f t="shared" si="77"/>
        <v>3</v>
      </c>
      <c r="CZ105" s="44">
        <f t="shared" si="77"/>
        <v>4</v>
      </c>
      <c r="DA105" s="44">
        <f t="shared" si="77"/>
        <v>5</v>
      </c>
      <c r="DB105" s="44">
        <f t="shared" si="77"/>
        <v>6</v>
      </c>
      <c r="DC105" s="44">
        <f t="shared" si="77"/>
        <v>7</v>
      </c>
      <c r="DD105" s="44">
        <f t="shared" si="77"/>
        <v>8</v>
      </c>
      <c r="DE105" s="44">
        <f t="shared" si="77"/>
        <v>9</v>
      </c>
      <c r="DF105" s="44">
        <f t="shared" si="77"/>
        <v>10</v>
      </c>
      <c r="DG105" s="44">
        <f t="shared" si="78"/>
        <v>11</v>
      </c>
      <c r="DH105" s="44">
        <f t="shared" si="78"/>
        <v>12</v>
      </c>
      <c r="DI105" s="44">
        <f t="shared" si="78"/>
        <v>13</v>
      </c>
      <c r="DJ105" s="44">
        <f t="shared" si="78"/>
        <v>14</v>
      </c>
      <c r="DK105" s="44">
        <f t="shared" si="78"/>
        <v>15</v>
      </c>
      <c r="DL105" s="44">
        <f t="shared" si="78"/>
        <v>16</v>
      </c>
      <c r="DM105" s="44">
        <f t="shared" si="78"/>
        <v>17</v>
      </c>
      <c r="DN105" s="44">
        <f t="shared" si="78"/>
        <v>18</v>
      </c>
      <c r="DO105" s="44">
        <f t="shared" si="78"/>
        <v>19</v>
      </c>
      <c r="DP105" s="44">
        <f t="shared" si="78"/>
        <v>20</v>
      </c>
      <c r="DQ105" s="44">
        <f t="shared" si="79"/>
        <v>21</v>
      </c>
      <c r="DR105" s="44">
        <f t="shared" si="79"/>
        <v>22</v>
      </c>
      <c r="DS105" s="44">
        <f t="shared" si="79"/>
      </c>
      <c r="DT105" s="44">
        <f t="shared" si="79"/>
      </c>
      <c r="DU105" s="44">
        <f>MAX(CW105:DT105)</f>
        <v>22</v>
      </c>
      <c r="DV105" s="44">
        <f t="shared" si="80"/>
        <v>1</v>
      </c>
      <c r="DW105" s="44">
        <f t="shared" si="80"/>
        <v>2</v>
      </c>
      <c r="DX105" s="44">
        <f t="shared" si="80"/>
        <v>3</v>
      </c>
      <c r="DY105" s="44">
        <f t="shared" si="80"/>
        <v>4</v>
      </c>
      <c r="DZ105" s="44">
        <f t="shared" si="80"/>
        <v>5</v>
      </c>
      <c r="EA105" s="44">
        <f t="shared" si="80"/>
        <v>6</v>
      </c>
      <c r="EB105" s="44">
        <f t="shared" si="80"/>
        <v>7</v>
      </c>
      <c r="EC105" s="44">
        <f t="shared" si="80"/>
        <v>8</v>
      </c>
      <c r="ED105" s="44">
        <f t="shared" si="80"/>
        <v>9</v>
      </c>
      <c r="EE105" s="44">
        <f t="shared" si="80"/>
        <v>10</v>
      </c>
      <c r="EF105" s="44">
        <f t="shared" si="81"/>
        <v>11</v>
      </c>
      <c r="EG105" s="44">
        <f t="shared" si="81"/>
        <v>12</v>
      </c>
      <c r="EH105" s="44">
        <f t="shared" si="81"/>
        <v>13</v>
      </c>
      <c r="EI105" s="44">
        <f t="shared" si="81"/>
        <v>14</v>
      </c>
      <c r="EJ105" s="44">
        <f t="shared" si="81"/>
        <v>15</v>
      </c>
      <c r="EK105" s="44">
        <f t="shared" si="81"/>
        <v>16</v>
      </c>
      <c r="EL105" s="44">
        <f t="shared" si="81"/>
        <v>17</v>
      </c>
      <c r="EM105" s="44">
        <f t="shared" si="81"/>
        <v>18</v>
      </c>
      <c r="EN105" s="44">
        <f t="shared" si="81"/>
        <v>19</v>
      </c>
      <c r="EO105" s="44">
        <f t="shared" si="81"/>
        <v>20</v>
      </c>
      <c r="EP105" s="44">
        <f t="shared" si="82"/>
        <v>21</v>
      </c>
      <c r="EQ105" s="44">
        <f t="shared" si="82"/>
      </c>
      <c r="ER105" s="44">
        <f t="shared" si="82"/>
      </c>
      <c r="ES105" s="44">
        <f t="shared" si="82"/>
      </c>
      <c r="ET105" s="44">
        <f>MAX(DV105:ES105)</f>
        <v>21</v>
      </c>
      <c r="EU105" s="44">
        <f t="shared" si="83"/>
        <v>1</v>
      </c>
      <c r="EV105" s="44">
        <f t="shared" si="83"/>
        <v>2</v>
      </c>
      <c r="EW105" s="44">
        <f t="shared" si="83"/>
        <v>3</v>
      </c>
      <c r="EX105" s="44">
        <f t="shared" si="83"/>
        <v>4</v>
      </c>
      <c r="EY105" s="44">
        <f t="shared" si="83"/>
        <v>5</v>
      </c>
      <c r="EZ105" s="44">
        <f t="shared" si="83"/>
        <v>6</v>
      </c>
      <c r="FA105" s="44">
        <f t="shared" si="83"/>
        <v>7</v>
      </c>
      <c r="FB105" s="44">
        <f t="shared" si="83"/>
        <v>8</v>
      </c>
      <c r="FC105" s="44">
        <f t="shared" si="83"/>
        <v>9</v>
      </c>
      <c r="FD105" s="44">
        <f t="shared" si="83"/>
        <v>10</v>
      </c>
      <c r="FE105" s="44">
        <f t="shared" si="84"/>
        <v>11</v>
      </c>
      <c r="FF105" s="44">
        <f t="shared" si="84"/>
        <v>12</v>
      </c>
      <c r="FG105" s="44">
        <f t="shared" si="84"/>
        <v>13</v>
      </c>
      <c r="FH105" s="44">
        <f t="shared" si="84"/>
        <v>14</v>
      </c>
      <c r="FI105" s="44">
        <f t="shared" si="84"/>
        <v>15</v>
      </c>
      <c r="FJ105" s="44">
        <f t="shared" si="84"/>
        <v>16</v>
      </c>
      <c r="FK105" s="44">
        <f t="shared" si="84"/>
        <v>17</v>
      </c>
      <c r="FL105" s="44">
        <f t="shared" si="84"/>
        <v>18</v>
      </c>
      <c r="FM105" s="44">
        <f t="shared" si="84"/>
        <v>19</v>
      </c>
      <c r="FN105" s="44">
        <f t="shared" si="84"/>
        <v>20</v>
      </c>
      <c r="FO105" s="44">
        <f t="shared" si="85"/>
      </c>
      <c r="FP105" s="44">
        <f t="shared" si="85"/>
      </c>
      <c r="FQ105" s="44">
        <f t="shared" si="85"/>
      </c>
      <c r="FR105" s="44">
        <f t="shared" si="85"/>
      </c>
      <c r="FS105" s="44">
        <f>MAX(EU105:FR105)</f>
        <v>20</v>
      </c>
      <c r="FT105" s="60"/>
      <c r="FU105" s="60"/>
      <c r="FV105" s="60"/>
    </row>
    <row r="106" spans="5:178" s="21" customFormat="1" ht="14.25">
      <c r="E106" s="60"/>
      <c r="F106" s="62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2"/>
      <c r="W106" s="62"/>
      <c r="X106" s="44">
        <f aca="true" t="shared" si="93" ref="X106:AU106">IF(X105=$AV$105,0,X105)</f>
        <v>0</v>
      </c>
      <c r="Y106" s="44">
        <f t="shared" si="93"/>
        <v>0</v>
      </c>
      <c r="Z106" s="44">
        <f t="shared" si="93"/>
        <v>0</v>
      </c>
      <c r="AA106" s="44">
        <f t="shared" si="93"/>
        <v>0</v>
      </c>
      <c r="AB106" s="44">
        <f t="shared" si="93"/>
        <v>0</v>
      </c>
      <c r="AC106" s="44">
        <f t="shared" si="93"/>
        <v>0</v>
      </c>
      <c r="AD106" s="44">
        <f t="shared" si="93"/>
        <v>0</v>
      </c>
      <c r="AE106" s="44">
        <f t="shared" si="93"/>
        <v>0</v>
      </c>
      <c r="AF106" s="44">
        <f t="shared" si="93"/>
        <v>0</v>
      </c>
      <c r="AG106" s="44">
        <f t="shared" si="93"/>
        <v>0</v>
      </c>
      <c r="AH106" s="44">
        <f t="shared" si="93"/>
        <v>0</v>
      </c>
      <c r="AI106" s="44">
        <f t="shared" si="93"/>
        <v>0</v>
      </c>
      <c r="AJ106" s="44">
        <f t="shared" si="93"/>
        <v>0</v>
      </c>
      <c r="AK106" s="44">
        <f t="shared" si="93"/>
        <v>0</v>
      </c>
      <c r="AL106" s="44">
        <f t="shared" si="93"/>
        <v>0</v>
      </c>
      <c r="AM106" s="44">
        <f t="shared" si="93"/>
        <v>0</v>
      </c>
      <c r="AN106" s="44">
        <f t="shared" si="93"/>
        <v>0</v>
      </c>
      <c r="AO106" s="44">
        <f t="shared" si="93"/>
        <v>0</v>
      </c>
      <c r="AP106" s="44">
        <f t="shared" si="93"/>
        <v>0</v>
      </c>
      <c r="AQ106" s="44">
        <f t="shared" si="93"/>
        <v>0</v>
      </c>
      <c r="AR106" s="44">
        <f t="shared" si="93"/>
        <v>0</v>
      </c>
      <c r="AS106" s="44">
        <f t="shared" si="93"/>
        <v>0</v>
      </c>
      <c r="AT106" s="44">
        <f t="shared" si="93"/>
        <v>0</v>
      </c>
      <c r="AU106" s="44">
        <f t="shared" si="93"/>
        <v>0</v>
      </c>
      <c r="AV106" s="44">
        <f>MAX(X106:AU106)</f>
        <v>0</v>
      </c>
      <c r="AW106" s="44">
        <f t="shared" si="72"/>
        <v>24</v>
      </c>
      <c r="AX106" s="44">
        <f>AX105+AW106</f>
        <v>96</v>
      </c>
      <c r="AY106" s="44">
        <f t="shared" si="89"/>
        <v>1</v>
      </c>
      <c r="AZ106" s="44">
        <f t="shared" si="89"/>
        <v>2</v>
      </c>
      <c r="BA106" s="44">
        <f t="shared" si="89"/>
        <v>3</v>
      </c>
      <c r="BB106" s="44">
        <f t="shared" si="89"/>
        <v>4</v>
      </c>
      <c r="BC106" s="44">
        <f t="shared" si="89"/>
        <v>5</v>
      </c>
      <c r="BD106" s="44">
        <f t="shared" si="89"/>
        <v>6</v>
      </c>
      <c r="BE106" s="44">
        <f t="shared" si="89"/>
        <v>7</v>
      </c>
      <c r="BF106" s="44">
        <f t="shared" si="89"/>
        <v>8</v>
      </c>
      <c r="BG106" s="44">
        <f t="shared" si="89"/>
        <v>9</v>
      </c>
      <c r="BH106" s="44">
        <f t="shared" si="89"/>
        <v>10</v>
      </c>
      <c r="BI106" s="44">
        <f t="shared" si="90"/>
        <v>11</v>
      </c>
      <c r="BJ106" s="44">
        <f t="shared" si="90"/>
        <v>12</v>
      </c>
      <c r="BK106" s="44">
        <f t="shared" si="90"/>
        <v>13</v>
      </c>
      <c r="BL106" s="44">
        <f t="shared" si="90"/>
        <v>14</v>
      </c>
      <c r="BM106" s="44">
        <f t="shared" si="90"/>
        <v>15</v>
      </c>
      <c r="BN106" s="44">
        <f t="shared" si="90"/>
        <v>16</v>
      </c>
      <c r="BO106" s="44">
        <f t="shared" si="90"/>
        <v>17</v>
      </c>
      <c r="BP106" s="44">
        <f t="shared" si="90"/>
        <v>18</v>
      </c>
      <c r="BQ106" s="44">
        <f t="shared" si="90"/>
        <v>19</v>
      </c>
      <c r="BR106" s="44">
        <f t="shared" si="90"/>
        <v>20</v>
      </c>
      <c r="BS106" s="44">
        <f t="shared" si="91"/>
        <v>21</v>
      </c>
      <c r="BT106" s="44">
        <f t="shared" si="91"/>
        <v>22</v>
      </c>
      <c r="BU106" s="44">
        <f t="shared" si="91"/>
        <v>23</v>
      </c>
      <c r="BV106" s="44">
        <f t="shared" si="91"/>
        <v>24</v>
      </c>
      <c r="BW106" s="44">
        <f>MAX(AY106:BV106)</f>
        <v>24</v>
      </c>
      <c r="BX106" s="44">
        <f t="shared" si="74"/>
        <v>1</v>
      </c>
      <c r="BY106" s="44">
        <f t="shared" si="74"/>
        <v>2</v>
      </c>
      <c r="BZ106" s="44">
        <f t="shared" si="74"/>
        <v>3</v>
      </c>
      <c r="CA106" s="44">
        <f t="shared" si="74"/>
        <v>4</v>
      </c>
      <c r="CB106" s="44">
        <f t="shared" si="74"/>
        <v>5</v>
      </c>
      <c r="CC106" s="44">
        <f t="shared" si="74"/>
        <v>6</v>
      </c>
      <c r="CD106" s="44">
        <f t="shared" si="74"/>
        <v>7</v>
      </c>
      <c r="CE106" s="44">
        <f t="shared" si="74"/>
        <v>8</v>
      </c>
      <c r="CF106" s="44">
        <f t="shared" si="74"/>
        <v>9</v>
      </c>
      <c r="CG106" s="44">
        <f t="shared" si="74"/>
        <v>10</v>
      </c>
      <c r="CH106" s="44">
        <f t="shared" si="75"/>
        <v>11</v>
      </c>
      <c r="CI106" s="44">
        <f t="shared" si="75"/>
        <v>12</v>
      </c>
      <c r="CJ106" s="44">
        <f t="shared" si="75"/>
        <v>13</v>
      </c>
      <c r="CK106" s="44">
        <f t="shared" si="75"/>
        <v>14</v>
      </c>
      <c r="CL106" s="44">
        <f t="shared" si="75"/>
        <v>15</v>
      </c>
      <c r="CM106" s="44">
        <f t="shared" si="75"/>
        <v>16</v>
      </c>
      <c r="CN106" s="44">
        <f t="shared" si="75"/>
        <v>17</v>
      </c>
      <c r="CO106" s="44">
        <f t="shared" si="75"/>
        <v>18</v>
      </c>
      <c r="CP106" s="44">
        <f t="shared" si="75"/>
        <v>19</v>
      </c>
      <c r="CQ106" s="44">
        <f t="shared" si="75"/>
        <v>20</v>
      </c>
      <c r="CR106" s="44">
        <f t="shared" si="76"/>
        <v>21</v>
      </c>
      <c r="CS106" s="44">
        <f t="shared" si="76"/>
        <v>22</v>
      </c>
      <c r="CT106" s="44">
        <f t="shared" si="76"/>
        <v>23</v>
      </c>
      <c r="CU106" s="44">
        <f t="shared" si="76"/>
      </c>
      <c r="CV106" s="44">
        <f>MAX(BX106:CU106)</f>
        <v>23</v>
      </c>
      <c r="CW106" s="44">
        <f t="shared" si="77"/>
        <v>1</v>
      </c>
      <c r="CX106" s="44">
        <f t="shared" si="77"/>
        <v>2</v>
      </c>
      <c r="CY106" s="44">
        <f t="shared" si="77"/>
        <v>3</v>
      </c>
      <c r="CZ106" s="44">
        <f t="shared" si="77"/>
        <v>4</v>
      </c>
      <c r="DA106" s="44">
        <f t="shared" si="77"/>
        <v>5</v>
      </c>
      <c r="DB106" s="44">
        <f t="shared" si="77"/>
        <v>6</v>
      </c>
      <c r="DC106" s="44">
        <f t="shared" si="77"/>
        <v>7</v>
      </c>
      <c r="DD106" s="44">
        <f t="shared" si="77"/>
        <v>8</v>
      </c>
      <c r="DE106" s="44">
        <f t="shared" si="77"/>
        <v>9</v>
      </c>
      <c r="DF106" s="44">
        <f t="shared" si="77"/>
        <v>10</v>
      </c>
      <c r="DG106" s="44">
        <f t="shared" si="78"/>
        <v>11</v>
      </c>
      <c r="DH106" s="44">
        <f t="shared" si="78"/>
        <v>12</v>
      </c>
      <c r="DI106" s="44">
        <f t="shared" si="78"/>
        <v>13</v>
      </c>
      <c r="DJ106" s="44">
        <f t="shared" si="78"/>
        <v>14</v>
      </c>
      <c r="DK106" s="44">
        <f t="shared" si="78"/>
        <v>15</v>
      </c>
      <c r="DL106" s="44">
        <f t="shared" si="78"/>
        <v>16</v>
      </c>
      <c r="DM106" s="44">
        <f t="shared" si="78"/>
        <v>17</v>
      </c>
      <c r="DN106" s="44">
        <f t="shared" si="78"/>
        <v>18</v>
      </c>
      <c r="DO106" s="44">
        <f t="shared" si="78"/>
        <v>19</v>
      </c>
      <c r="DP106" s="44">
        <f t="shared" si="78"/>
        <v>20</v>
      </c>
      <c r="DQ106" s="44">
        <f t="shared" si="79"/>
        <v>21</v>
      </c>
      <c r="DR106" s="44">
        <f t="shared" si="79"/>
        <v>22</v>
      </c>
      <c r="DS106" s="44">
        <f t="shared" si="79"/>
      </c>
      <c r="DT106" s="44">
        <f t="shared" si="79"/>
      </c>
      <c r="DU106" s="44">
        <f>MAX(CW106:DT106)</f>
        <v>22</v>
      </c>
      <c r="DV106" s="44">
        <f t="shared" si="80"/>
        <v>1</v>
      </c>
      <c r="DW106" s="44">
        <f t="shared" si="80"/>
        <v>2</v>
      </c>
      <c r="DX106" s="44">
        <f t="shared" si="80"/>
        <v>3</v>
      </c>
      <c r="DY106" s="44">
        <f t="shared" si="80"/>
        <v>4</v>
      </c>
      <c r="DZ106" s="44">
        <f t="shared" si="80"/>
        <v>5</v>
      </c>
      <c r="EA106" s="44">
        <f t="shared" si="80"/>
        <v>6</v>
      </c>
      <c r="EB106" s="44">
        <f t="shared" si="80"/>
        <v>7</v>
      </c>
      <c r="EC106" s="44">
        <f t="shared" si="80"/>
        <v>8</v>
      </c>
      <c r="ED106" s="44">
        <f t="shared" si="80"/>
        <v>9</v>
      </c>
      <c r="EE106" s="44">
        <f t="shared" si="80"/>
        <v>10</v>
      </c>
      <c r="EF106" s="44">
        <f t="shared" si="81"/>
        <v>11</v>
      </c>
      <c r="EG106" s="44">
        <f t="shared" si="81"/>
        <v>12</v>
      </c>
      <c r="EH106" s="44">
        <f t="shared" si="81"/>
        <v>13</v>
      </c>
      <c r="EI106" s="44">
        <f t="shared" si="81"/>
        <v>14</v>
      </c>
      <c r="EJ106" s="44">
        <f t="shared" si="81"/>
        <v>15</v>
      </c>
      <c r="EK106" s="44">
        <f t="shared" si="81"/>
        <v>16</v>
      </c>
      <c r="EL106" s="44">
        <f t="shared" si="81"/>
        <v>17</v>
      </c>
      <c r="EM106" s="44">
        <f t="shared" si="81"/>
        <v>18</v>
      </c>
      <c r="EN106" s="44">
        <f t="shared" si="81"/>
        <v>19</v>
      </c>
      <c r="EO106" s="44">
        <f t="shared" si="81"/>
        <v>20</v>
      </c>
      <c r="EP106" s="44">
        <f t="shared" si="82"/>
        <v>21</v>
      </c>
      <c r="EQ106" s="44">
        <f t="shared" si="82"/>
      </c>
      <c r="ER106" s="44">
        <f t="shared" si="82"/>
      </c>
      <c r="ES106" s="44">
        <f t="shared" si="82"/>
      </c>
      <c r="ET106" s="44">
        <f>MAX(DV106:ES106)</f>
        <v>21</v>
      </c>
      <c r="EU106" s="44">
        <f t="shared" si="83"/>
        <v>1</v>
      </c>
      <c r="EV106" s="44">
        <f t="shared" si="83"/>
        <v>2</v>
      </c>
      <c r="EW106" s="44">
        <f t="shared" si="83"/>
        <v>3</v>
      </c>
      <c r="EX106" s="44">
        <f t="shared" si="83"/>
        <v>4</v>
      </c>
      <c r="EY106" s="44">
        <f t="shared" si="83"/>
        <v>5</v>
      </c>
      <c r="EZ106" s="44">
        <f t="shared" si="83"/>
        <v>6</v>
      </c>
      <c r="FA106" s="44">
        <f t="shared" si="83"/>
        <v>7</v>
      </c>
      <c r="FB106" s="44">
        <f t="shared" si="83"/>
        <v>8</v>
      </c>
      <c r="FC106" s="44">
        <f t="shared" si="83"/>
        <v>9</v>
      </c>
      <c r="FD106" s="44">
        <f t="shared" si="83"/>
        <v>10</v>
      </c>
      <c r="FE106" s="44">
        <f t="shared" si="84"/>
        <v>11</v>
      </c>
      <c r="FF106" s="44">
        <f t="shared" si="84"/>
        <v>12</v>
      </c>
      <c r="FG106" s="44">
        <f t="shared" si="84"/>
        <v>13</v>
      </c>
      <c r="FH106" s="44">
        <f t="shared" si="84"/>
        <v>14</v>
      </c>
      <c r="FI106" s="44">
        <f t="shared" si="84"/>
        <v>15</v>
      </c>
      <c r="FJ106" s="44">
        <f t="shared" si="84"/>
        <v>16</v>
      </c>
      <c r="FK106" s="44">
        <f t="shared" si="84"/>
        <v>17</v>
      </c>
      <c r="FL106" s="44">
        <f t="shared" si="84"/>
        <v>18</v>
      </c>
      <c r="FM106" s="44">
        <f t="shared" si="84"/>
        <v>19</v>
      </c>
      <c r="FN106" s="44">
        <f t="shared" si="84"/>
        <v>20</v>
      </c>
      <c r="FO106" s="44">
        <f t="shared" si="85"/>
      </c>
      <c r="FP106" s="44">
        <f t="shared" si="85"/>
      </c>
      <c r="FQ106" s="44">
        <f t="shared" si="85"/>
      </c>
      <c r="FR106" s="44">
        <f t="shared" si="85"/>
      </c>
      <c r="FS106" s="44">
        <f>MAX(EU106:FR106)</f>
        <v>20</v>
      </c>
      <c r="FT106" s="62"/>
      <c r="FU106" s="62"/>
      <c r="FV106" s="62"/>
    </row>
    <row r="107" spans="1:178" s="3" customFormat="1" ht="14.25">
      <c r="A107" s="124"/>
      <c r="D107" s="34"/>
      <c r="E107" s="101"/>
      <c r="F107" s="102" t="s">
        <v>94</v>
      </c>
      <c r="G107" s="103">
        <f>COUNTIF(G6:G101,1)</f>
        <v>0</v>
      </c>
      <c r="H107" s="103">
        <f>COUNTIF(H6:H101,2)</f>
        <v>0</v>
      </c>
      <c r="I107" s="103">
        <f>COUNTIF(I6:I101,3)</f>
        <v>0</v>
      </c>
      <c r="J107" s="103">
        <f>COUNTIF(J6:J101,4)</f>
        <v>0</v>
      </c>
      <c r="K107" s="103">
        <f>COUNTIF(K6:K101,5)</f>
        <v>0</v>
      </c>
      <c r="L107" s="103">
        <f>COUNTIF(L6:L101,6)</f>
        <v>0</v>
      </c>
      <c r="M107" s="103">
        <f>COUNTIF(M6:M101,7)</f>
        <v>0</v>
      </c>
      <c r="N107" s="103">
        <f>COUNTIF(N6:N106,0)</f>
        <v>96</v>
      </c>
      <c r="O107" s="103"/>
      <c r="P107" s="103">
        <f>IF($N107=2,$H$109,"")</f>
      </c>
      <c r="Q107" s="103">
        <f>IF($N107=3,$I$109,"")</f>
      </c>
      <c r="R107" s="103">
        <f>IF($N107=4,$J$109,"")</f>
      </c>
      <c r="S107" s="103">
        <f>IF($N107=5,$K$109,"")</f>
      </c>
      <c r="T107" s="103">
        <f>IF($N107=6,$L$109,"")</f>
      </c>
      <c r="U107" s="103">
        <f>IF($N107=7,$M$109,"")</f>
      </c>
      <c r="V107" s="101" t="s">
        <v>45</v>
      </c>
      <c r="W107" s="104">
        <f>AVERAGE(X107:AU107)</f>
        <v>5</v>
      </c>
      <c r="X107" s="109">
        <f aca="true" t="shared" si="94" ref="X107:AU107">AVERAGE(X6:X101)</f>
        <v>5</v>
      </c>
      <c r="Y107" s="109">
        <f t="shared" si="94"/>
        <v>5</v>
      </c>
      <c r="Z107" s="109">
        <f t="shared" si="94"/>
        <v>5</v>
      </c>
      <c r="AA107" s="109">
        <f t="shared" si="94"/>
        <v>5</v>
      </c>
      <c r="AB107" s="109">
        <f t="shared" si="94"/>
        <v>5</v>
      </c>
      <c r="AC107" s="109">
        <f t="shared" si="94"/>
        <v>5</v>
      </c>
      <c r="AD107" s="109">
        <f t="shared" si="94"/>
        <v>5</v>
      </c>
      <c r="AE107" s="109">
        <f t="shared" si="94"/>
        <v>5</v>
      </c>
      <c r="AF107" s="109">
        <f t="shared" si="94"/>
        <v>5</v>
      </c>
      <c r="AG107" s="109">
        <f t="shared" si="94"/>
        <v>5</v>
      </c>
      <c r="AH107" s="109">
        <f t="shared" si="94"/>
        <v>5</v>
      </c>
      <c r="AI107" s="109">
        <f t="shared" si="94"/>
        <v>5</v>
      </c>
      <c r="AJ107" s="109">
        <f t="shared" si="94"/>
        <v>5</v>
      </c>
      <c r="AK107" s="109">
        <f t="shared" si="94"/>
        <v>5</v>
      </c>
      <c r="AL107" s="109">
        <f t="shared" si="94"/>
        <v>5</v>
      </c>
      <c r="AM107" s="109">
        <f t="shared" si="94"/>
        <v>5</v>
      </c>
      <c r="AN107" s="109">
        <f t="shared" si="94"/>
        <v>5</v>
      </c>
      <c r="AO107" s="109">
        <f t="shared" si="94"/>
        <v>5</v>
      </c>
      <c r="AP107" s="109">
        <f t="shared" si="94"/>
        <v>5</v>
      </c>
      <c r="AQ107" s="109">
        <f t="shared" si="94"/>
        <v>5</v>
      </c>
      <c r="AR107" s="109">
        <f t="shared" si="94"/>
        <v>5</v>
      </c>
      <c r="AS107" s="109">
        <f t="shared" si="94"/>
        <v>5</v>
      </c>
      <c r="AT107" s="109">
        <f t="shared" si="94"/>
        <v>5</v>
      </c>
      <c r="AU107" s="109">
        <f t="shared" si="94"/>
        <v>5</v>
      </c>
      <c r="AV107" s="110"/>
      <c r="AW107" s="44">
        <f t="shared" si="72"/>
        <v>0</v>
      </c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5"/>
      <c r="FF107" s="125"/>
      <c r="FG107" s="125"/>
      <c r="FH107" s="125"/>
      <c r="FI107" s="125"/>
      <c r="FJ107" s="125"/>
      <c r="FK107" s="125"/>
      <c r="FL107" s="125"/>
      <c r="FM107" s="125"/>
      <c r="FN107" s="125"/>
      <c r="FO107" s="125"/>
      <c r="FP107" s="125"/>
      <c r="FQ107" s="125"/>
      <c r="FR107" s="125"/>
      <c r="FS107" s="125"/>
      <c r="FT107" s="63"/>
      <c r="FU107" s="63"/>
      <c r="FV107" s="63"/>
    </row>
    <row r="108" spans="2:178" s="3" customFormat="1" ht="14.25">
      <c r="B108" s="4"/>
      <c r="C108" s="4"/>
      <c r="D108" s="105"/>
      <c r="E108" s="101"/>
      <c r="F108" s="102" t="s">
        <v>95</v>
      </c>
      <c r="G108" s="103">
        <f>G107</f>
        <v>0</v>
      </c>
      <c r="H108" s="103">
        <f aca="true" t="shared" si="95" ref="H108:M108">G108+H107</f>
        <v>0</v>
      </c>
      <c r="I108" s="103">
        <f t="shared" si="95"/>
        <v>0</v>
      </c>
      <c r="J108" s="103">
        <f t="shared" si="95"/>
        <v>0</v>
      </c>
      <c r="K108" s="103">
        <f t="shared" si="95"/>
        <v>0</v>
      </c>
      <c r="L108" s="103">
        <f t="shared" si="95"/>
        <v>0</v>
      </c>
      <c r="M108" s="103">
        <f t="shared" si="95"/>
        <v>0</v>
      </c>
      <c r="N108" s="103">
        <f>96-N107</f>
        <v>0</v>
      </c>
      <c r="O108" s="103"/>
      <c r="P108" s="103">
        <f>IF($N108=2,$H$109,"")</f>
      </c>
      <c r="Q108" s="103">
        <f>IF($N108=3,$I$109,"")</f>
      </c>
      <c r="R108" s="103">
        <f>IF($N108=4,$J$109,"")</f>
      </c>
      <c r="S108" s="103">
        <f>IF($N108=5,$K$109,"")</f>
      </c>
      <c r="T108" s="103">
        <f>IF($N108=6,$L$109,"")</f>
      </c>
      <c r="U108" s="103">
        <f>IF($N108=7,$M$109,"")</f>
      </c>
      <c r="V108" s="101" t="s">
        <v>97</v>
      </c>
      <c r="W108" s="106">
        <f>AVERAGE(X108:AU108)</f>
        <v>5.7735026918962555</v>
      </c>
      <c r="X108" s="103">
        <f aca="true" t="shared" si="96" ref="X108:AU108">STDEV(X6:X101)</f>
        <v>5.773502691896258</v>
      </c>
      <c r="Y108" s="103">
        <f t="shared" si="96"/>
        <v>5.773502691896258</v>
      </c>
      <c r="Z108" s="103">
        <f t="shared" si="96"/>
        <v>5.773502691896258</v>
      </c>
      <c r="AA108" s="103">
        <f t="shared" si="96"/>
        <v>5.773502691896258</v>
      </c>
      <c r="AB108" s="103">
        <f t="shared" si="96"/>
        <v>5.773502691896258</v>
      </c>
      <c r="AC108" s="103">
        <f t="shared" si="96"/>
        <v>5.773502691896258</v>
      </c>
      <c r="AD108" s="103">
        <f t="shared" si="96"/>
        <v>5.773502691896258</v>
      </c>
      <c r="AE108" s="103">
        <f t="shared" si="96"/>
        <v>5.773502691896258</v>
      </c>
      <c r="AF108" s="103">
        <f t="shared" si="96"/>
        <v>5.773502691896258</v>
      </c>
      <c r="AG108" s="103">
        <f t="shared" si="96"/>
        <v>5.773502691896258</v>
      </c>
      <c r="AH108" s="103">
        <f t="shared" si="96"/>
        <v>5.773502691896258</v>
      </c>
      <c r="AI108" s="103">
        <f t="shared" si="96"/>
        <v>5.773502691896258</v>
      </c>
      <c r="AJ108" s="103">
        <f t="shared" si="96"/>
        <v>5.773502691896258</v>
      </c>
      <c r="AK108" s="103">
        <f t="shared" si="96"/>
        <v>5.773502691896258</v>
      </c>
      <c r="AL108" s="103">
        <f t="shared" si="96"/>
        <v>5.773502691896258</v>
      </c>
      <c r="AM108" s="103">
        <f t="shared" si="96"/>
        <v>5.773502691896258</v>
      </c>
      <c r="AN108" s="103">
        <f t="shared" si="96"/>
        <v>5.773502691896258</v>
      </c>
      <c r="AO108" s="103">
        <f t="shared" si="96"/>
        <v>5.773502691896258</v>
      </c>
      <c r="AP108" s="103">
        <f t="shared" si="96"/>
        <v>5.773502691896258</v>
      </c>
      <c r="AQ108" s="103">
        <f t="shared" si="96"/>
        <v>5.773502691896258</v>
      </c>
      <c r="AR108" s="103">
        <f t="shared" si="96"/>
        <v>5.773502691896258</v>
      </c>
      <c r="AS108" s="103">
        <f t="shared" si="96"/>
        <v>5.773502691896258</v>
      </c>
      <c r="AT108" s="103">
        <f t="shared" si="96"/>
        <v>5.773502691896258</v>
      </c>
      <c r="AU108" s="103">
        <f t="shared" si="96"/>
        <v>5.773502691896258</v>
      </c>
      <c r="AV108" s="110"/>
      <c r="AW108" s="103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5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  <c r="DL108" s="126"/>
      <c r="DM108" s="126"/>
      <c r="DN108" s="126"/>
      <c r="DO108" s="126"/>
      <c r="DP108" s="126"/>
      <c r="DQ108" s="126"/>
      <c r="DR108" s="126"/>
      <c r="DS108" s="126"/>
      <c r="DT108" s="126"/>
      <c r="DU108" s="126"/>
      <c r="DV108" s="126"/>
      <c r="DW108" s="126"/>
      <c r="DX108" s="126"/>
      <c r="DY108" s="126"/>
      <c r="DZ108" s="126"/>
      <c r="EA108" s="126"/>
      <c r="EB108" s="126"/>
      <c r="EC108" s="126"/>
      <c r="ED108" s="126"/>
      <c r="EE108" s="126"/>
      <c r="EF108" s="126"/>
      <c r="EG108" s="126"/>
      <c r="EH108" s="126"/>
      <c r="EI108" s="126"/>
      <c r="EJ108" s="126"/>
      <c r="EK108" s="126"/>
      <c r="EL108" s="126"/>
      <c r="EM108" s="126"/>
      <c r="EN108" s="126"/>
      <c r="EO108" s="126"/>
      <c r="EP108" s="126"/>
      <c r="EQ108" s="126"/>
      <c r="ER108" s="126"/>
      <c r="ES108" s="126"/>
      <c r="ET108" s="126"/>
      <c r="EU108" s="126"/>
      <c r="EV108" s="126"/>
      <c r="EW108" s="126"/>
      <c r="EX108" s="126"/>
      <c r="EY108" s="126"/>
      <c r="EZ108" s="126"/>
      <c r="FA108" s="126"/>
      <c r="FB108" s="126"/>
      <c r="FC108" s="126"/>
      <c r="FD108" s="126"/>
      <c r="FE108" s="126"/>
      <c r="FF108" s="126"/>
      <c r="FG108" s="126"/>
      <c r="FH108" s="126"/>
      <c r="FI108" s="126"/>
      <c r="FJ108" s="126"/>
      <c r="FK108" s="126"/>
      <c r="FL108" s="126"/>
      <c r="FM108" s="126"/>
      <c r="FN108" s="126"/>
      <c r="FO108" s="126"/>
      <c r="FP108" s="126"/>
      <c r="FQ108" s="126"/>
      <c r="FR108" s="126"/>
      <c r="FS108" s="126"/>
      <c r="FT108" s="63"/>
      <c r="FU108" s="63"/>
      <c r="FV108" s="63"/>
    </row>
    <row r="109" spans="1:178" s="3" customFormat="1" ht="14.25">
      <c r="A109" s="5"/>
      <c r="C109" s="6"/>
      <c r="D109" s="107"/>
      <c r="E109" s="103"/>
      <c r="F109" s="108" t="s">
        <v>96</v>
      </c>
      <c r="G109" s="103" t="e">
        <f>10*(G108-(G107/2))/N108</f>
        <v>#DIV/0!</v>
      </c>
      <c r="H109" s="103" t="e">
        <f>10*(H108-(H107/2))/N108</f>
        <v>#DIV/0!</v>
      </c>
      <c r="I109" s="103" t="e">
        <f>10*(I108-(I107/2))/N108</f>
        <v>#DIV/0!</v>
      </c>
      <c r="J109" s="103" t="e">
        <f>10*(J108-(J107/2))/N108</f>
        <v>#DIV/0!</v>
      </c>
      <c r="K109" s="103" t="e">
        <f>10*(K108-(K107/2))/N108</f>
        <v>#DIV/0!</v>
      </c>
      <c r="L109" s="103" t="e">
        <f>10*(L108-(L107/2))/N108</f>
        <v>#DIV/0!</v>
      </c>
      <c r="M109" s="103" t="e">
        <f>10*(M108-(M107/2))/N108</f>
        <v>#DIV/0!</v>
      </c>
      <c r="N109" s="103"/>
      <c r="O109" s="103"/>
      <c r="P109" s="103"/>
      <c r="Q109" s="103"/>
      <c r="R109" s="103"/>
      <c r="S109" s="103"/>
      <c r="T109" s="103"/>
      <c r="U109" s="103"/>
      <c r="V109" s="101" t="s">
        <v>46</v>
      </c>
      <c r="W109" s="106">
        <f>IF(W108&gt;2.5,0,10-(4*W108))</f>
        <v>0</v>
      </c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7"/>
      <c r="AT109" s="128"/>
      <c r="AU109" s="128"/>
      <c r="AV109" s="111">
        <f>100</f>
        <v>100</v>
      </c>
      <c r="AW109" s="103" t="s">
        <v>16</v>
      </c>
      <c r="AX109" s="44">
        <f>BW102</f>
        <v>24</v>
      </c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>
        <f>MAX(BO109:BV109)</f>
        <v>20</v>
      </c>
      <c r="BO109" s="103"/>
      <c r="BP109" s="103"/>
      <c r="BQ109" s="103"/>
      <c r="BR109" s="103"/>
      <c r="BS109" s="103"/>
      <c r="BT109" s="103"/>
      <c r="BU109" s="103"/>
      <c r="BV109" s="102">
        <f>AV102</f>
        <v>20</v>
      </c>
      <c r="BW109" s="44">
        <f>MAX(AX109:BH109)</f>
        <v>24</v>
      </c>
      <c r="BX109" s="103">
        <f>IF($BW109=1,"Responsabilità sociale","")</f>
      </c>
      <c r="BY109" s="103">
        <f>IF($BW109=2,"Imparzialità","")</f>
      </c>
      <c r="BZ109" s="103">
        <f>IF($BW109=3,"Leadership","")</f>
      </c>
      <c r="CA109" s="103">
        <f>IF($BW109=4,"Capacità di amare","")</f>
      </c>
      <c r="CB109" s="103">
        <f>IF($BW109=5,"Generosità","")</f>
      </c>
      <c r="CC109" s="103">
        <f>IF($BW109=6,"Intelligenza sociale","")</f>
      </c>
      <c r="CD109" s="103">
        <f>IF($BW109=7,"Creatività","")</f>
      </c>
      <c r="CE109" s="103">
        <f>IF($BW109=8,"Curiosità","")</f>
      </c>
      <c r="CF109" s="103">
        <f>IF($BW109=9,"Apertura mentale","")</f>
      </c>
      <c r="CG109" s="103">
        <f>IF($BW109=10,"Amore per l'apprendimento","")</f>
      </c>
      <c r="CH109" s="103">
        <f>IF($BW109=11,"Lungimiranza","")</f>
      </c>
      <c r="CI109" s="103">
        <f>IF($BW109=12,"Perdono","")</f>
      </c>
      <c r="CJ109" s="103">
        <f>IF($BW109=13,"Umiltà","")</f>
      </c>
      <c r="CK109" s="103">
        <f>IF($BW109=14,"Prudenza","")</f>
      </c>
      <c r="CL109" s="103">
        <f>IF($BW109=15,"Autocontrollo","")</f>
      </c>
      <c r="CM109" s="103">
        <f>IF($BW109=16,"Senso estetico","")</f>
      </c>
      <c r="CN109" s="103">
        <f>IF($BW109=17,"Gratitudine","")</f>
      </c>
      <c r="CO109" s="103">
        <f>IF($BW109=18,"Ottimismo","")</f>
      </c>
      <c r="CP109" s="103">
        <f>IF($BW109=19,"Allegria","")</f>
      </c>
      <c r="CQ109" s="103">
        <f>IF($BW109=20,"Spiritualità","")</f>
      </c>
      <c r="CR109" s="103">
        <f>IF($BW109=21,"Audacia","")</f>
      </c>
      <c r="CS109" s="103">
        <f>IF($BW109=22,"Perseveranza","")</f>
      </c>
      <c r="CT109" s="103">
        <f>IF($BW109=23,"Integrità","")</f>
      </c>
      <c r="CU109" s="103" t="str">
        <f>IF($BW109=24,"Vitalità","")</f>
        <v>Vitalità</v>
      </c>
      <c r="CV109" s="103" t="str">
        <f>CONCATENATE(BX109,BY109,BZ109,CA109,CB109,CC109,CD109,CE109,CF109,CG109,CH109,CI109,CJ109,CK109,CL109,CM109,CN109,CO109,CP109,CQ109,CR109,CS109,CT109,CU109)</f>
        <v>Vitalità</v>
      </c>
      <c r="CW109" s="103">
        <f>IF($BW109=1,"Sentimento di identificazione e obbligo verso la società, il bene comune, il gruppo di appartenenza che va oltre i propri interessi","")</f>
      </c>
      <c r="CX109" s="103">
        <f>IF($BW109=2,"Capacità di determinare cosa è moralmente giusto, sbagliato, proibito e di mantenere un giudizio obiettivo in ogni situazione","")</f>
      </c>
      <c r="CY109" s="103">
        <f>IF($BW109=3,"La capacità di influenzare, guidare, aiutare e motivare le altre persone verso il raggiungimento di obiettivi comuni","")</f>
      </c>
      <c r="CZ109" s="103">
        <f>IF($BW109=4,"Atteggiamento cognitivo, comportamentale ed emotivo orientato a dare e ricevere amore, cure, rispetto e protezione","")</f>
      </c>
      <c r="DA109" s="103">
        <f>IF($BW109=5,"Orientamento positivo verso gli altri, i loro bisogni e sentimenti","")</f>
      </c>
      <c r="DB109" s="103">
        <f>IF($BW109=6,"La capacità di comprendere le emozioni proprie e altrui e di relazionarsi in maniera empatica con gli altri","")</f>
      </c>
      <c r="DC109" s="103">
        <f>IF($BW109=7,"Produzione di idee e comportamenti originali e innovativi che consentono soluzioni efficaci","")</f>
      </c>
      <c r="DD109" s="103">
        <f>IF($BW109=8,"Desiderio di fare nuove esperienze e conoscenze e di ricercare novità stimolanti","")</f>
      </c>
      <c r="DE109" s="103">
        <f>IF($BW109=9,"Disponibilità a cambiare le proprie idee, progettive obiettivi alla luce di nuove informazioni prendendo in considerazione punti di vista diversi","")</f>
      </c>
      <c r="DF109" s="103">
        <f>IF($BW109=10,"Pieno coinvolgimento motivazionale nell'apprendere nuove conoscenze e abilità","")</f>
      </c>
      <c r="DG109" s="103">
        <f>IF($BW109=11,"Capacità di saper guardare le cose in prospettiva, elargire consigli ed affrontare con saggezza questioni importanti","")</f>
      </c>
      <c r="DH109" s="103">
        <f>IF($BW109=12,"L'atteggiamento e il comportamento non ostile da parte di chi ha subito un danno o un torto","")</f>
      </c>
      <c r="DI109" s="103">
        <f>IF($BW109=13,"Conoscenza di sé, dei propri limiti e delle proprie qualità","")</f>
      </c>
      <c r="DJ109" s="103">
        <f>IF($BW109=14,"Orientamento cognitivo e comportamentale volto a conservare i propri beni, risorse e obiettivi raggiunti","")</f>
      </c>
      <c r="DK109" s="103">
        <f>IF($BW109=15,"Capacità di gestire le proprie risposte, impulsi ed emozioni al fine di perseguire i propri obiettivi","")</f>
      </c>
      <c r="DL109" s="103">
        <f>IF($BW109=16,"Abilità nel trarre piacere dalle bellezze del mondo fisico e dal talento delle persone","")</f>
      </c>
      <c r="DM109" s="103">
        <f>IF($BW109=17,"Sentimento di riconoscenza nell'accogliere un beneficio ricevuto da qualcuno o qualcosa","")</f>
      </c>
      <c r="DN109" s="103">
        <f>IF($BW109=18,"Atteggiamento cognitivo ed emotivo verso un futuro positivo perché condizionato dal proprio atteggiamento e dalle proprie azioni","")</f>
      </c>
      <c r="DO109" s="103">
        <f>IF($BW109=19,"Capacità di divertire e divertirsi, di cogliere l'assurdo e il paradosso delle situazioni","")</f>
      </c>
      <c r="DP109" s="103">
        <f>IF($BW109=20,"Convinzione che esista una dimensione sovrannaturale della vita e che questo consenta di dare senso alla propria vita","")</f>
      </c>
      <c r="DQ109" s="103">
        <f>IF($BW109=21,"Disposizione volontaria ad affrontare rischi e pericoli, preventivamente valutati, per avere un beneficio proprio o altrui","")</f>
      </c>
      <c r="DR109" s="103">
        <f>IF($BW109=22,"Capacità di perseguire i propri obiettivi, gestendo le difficoltà incontrate con determinazione","")</f>
      </c>
      <c r="DS109" s="103">
        <f>IF($BW109=23,"Capacità di esere se stesso/a e portare avanti le proprie idee e valori sia in privato che in pubblico","")</f>
      </c>
      <c r="DT109" s="103" t="str">
        <f>IF($BW109=24,"Entusiasmo, energia e gioia di vivere che producono benessere fisico e psichico","")</f>
        <v>Entusiasmo, energia e gioia di vivere che producono benessere fisico e psichico</v>
      </c>
      <c r="DU109" s="103" t="str">
        <f>CONCATENATE(CW109,CX109,CY109,CZ109,DA109,DB109,DC109,DD109,DE109,DF109,DG109,DH109,DI109,DJ109,DK109,DL109,DM109,DN109,DO109,DP109,DQ109,DR109,DS109,DT109)</f>
        <v>Entusiasmo, energia e gioia di vivere che producono benessere fisico e psichico</v>
      </c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63"/>
      <c r="FU109" s="63"/>
      <c r="FV109" s="63"/>
    </row>
    <row r="110" spans="1:178" s="3" customFormat="1" ht="14.25">
      <c r="A110" s="5"/>
      <c r="C110" s="6"/>
      <c r="D110" s="6"/>
      <c r="E110" s="63"/>
      <c r="F110" s="65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12">
        <f>BN110/BN$109*100</f>
        <v>100</v>
      </c>
      <c r="AW110" s="103" t="s">
        <v>17</v>
      </c>
      <c r="AX110" s="103">
        <f>IF($AW102=1,BW103,"")</f>
      </c>
      <c r="AY110" s="103">
        <f>IF($AW102&gt;1,CV102,"")</f>
        <v>23</v>
      </c>
      <c r="AZ110" s="103"/>
      <c r="BA110" s="103"/>
      <c r="BB110" s="103">
        <f>IF($AW102=5,FS102,"")</f>
      </c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>
        <f>MAX(BO110:BV110)</f>
        <v>20</v>
      </c>
      <c r="BO110" s="103"/>
      <c r="BP110" s="103"/>
      <c r="BQ110" s="103"/>
      <c r="BR110" s="103"/>
      <c r="BS110" s="103"/>
      <c r="BT110" s="103"/>
      <c r="BU110" s="103">
        <f>IF($AW102&gt;1,AV102,"")</f>
        <v>20</v>
      </c>
      <c r="BV110" s="103">
        <f>IF($AW102=1,AV103,"")</f>
      </c>
      <c r="BW110" s="44">
        <f>MAX(AX110:BH110)</f>
        <v>23</v>
      </c>
      <c r="BX110" s="103">
        <f>IF($BW110=1,"Responsabilità sociale","")</f>
      </c>
      <c r="BY110" s="103">
        <f>IF($BW110=2,"Imparzialità","")</f>
      </c>
      <c r="BZ110" s="103">
        <f>IF($BW110=3,"Leadership","")</f>
      </c>
      <c r="CA110" s="103">
        <f>IF($BW110=4,"Capacità di amare","")</f>
      </c>
      <c r="CB110" s="103">
        <f>IF($BW110=5,"Generosità","")</f>
      </c>
      <c r="CC110" s="103">
        <f>IF($BW110=6,"Intelligenza sociale","")</f>
      </c>
      <c r="CD110" s="103">
        <f>IF($BW110=7,"Creatività","")</f>
      </c>
      <c r="CE110" s="103">
        <f>IF($BW110=8,"Curiosità","")</f>
      </c>
      <c r="CF110" s="103">
        <f>IF($BW110=9,"Apertura mentale","")</f>
      </c>
      <c r="CG110" s="103">
        <f>IF($BW110=10,"Amore per l'apprendimento","")</f>
      </c>
      <c r="CH110" s="103">
        <f>IF($BW110=11,"Lungimiranza","")</f>
      </c>
      <c r="CI110" s="103">
        <f>IF($BW110=12,"Perdono","")</f>
      </c>
      <c r="CJ110" s="103">
        <f>IF($BW110=13,"Umiltà","")</f>
      </c>
      <c r="CK110" s="103">
        <f>IF($BW110=14,"Prudenza","")</f>
      </c>
      <c r="CL110" s="103">
        <f>IF($BW110=15,"Autocontrollo","")</f>
      </c>
      <c r="CM110" s="103">
        <f>IF($BW110=16,"Senso estetico","")</f>
      </c>
      <c r="CN110" s="103">
        <f>IF($BW110=17,"Gratitudine","")</f>
      </c>
      <c r="CO110" s="103">
        <f>IF($BW110=18,"Ottimismo","")</f>
      </c>
      <c r="CP110" s="103">
        <f>IF($BW110=19,"Allegria","")</f>
      </c>
      <c r="CQ110" s="103">
        <f>IF($BW110=20,"Spiritualità","")</f>
      </c>
      <c r="CR110" s="103">
        <f>IF($BW110=21,"Audacia","")</f>
      </c>
      <c r="CS110" s="103">
        <f>IF($BW110=22,"Perseveranza","")</f>
      </c>
      <c r="CT110" s="103" t="str">
        <f>IF($BW110=23,"Integrità","")</f>
        <v>Integrità</v>
      </c>
      <c r="CU110" s="103">
        <f>IF($BW110=24,"Vitalità","")</f>
      </c>
      <c r="CV110" s="103" t="str">
        <f>CONCATENATE(BX110,BY110,BZ110,CA110,CB110,CC110,CD110,CE110,CF110,CG110,CH110,CI110,CJ110,CK110,CL110,CM110,CN110,CO110,CP110,CQ110,CR110,CS110,CT110,CU110)</f>
        <v>Integrità</v>
      </c>
      <c r="CW110" s="103">
        <f>IF($BW110=1,"Sentimento di identificazione e obbligo verso la società, il bene comune, il gruppo di appartenenza che va oltre i propri interessi","")</f>
      </c>
      <c r="CX110" s="103">
        <f>IF($BW110=2,"Capacità di determinare cosa è moralmente giusto, sbagliato, proibito e di mantenere un giudizio obiettivo in ogni situazione","")</f>
      </c>
      <c r="CY110" s="103">
        <f>IF($BW110=3,"La capacità di influenzare, guidare, aiutare e motivare le altre persone verso il raggiungimento di obiettivi comuni","")</f>
      </c>
      <c r="CZ110" s="103">
        <f>IF($BW110=4,"Atteggiamento cognitivo, comportamentale ed emotivo orientato a dare e ricevere amore, cure, rispetto e protezione","")</f>
      </c>
      <c r="DA110" s="103">
        <f>IF($BW110=5,"Orientamento positivo verso gli altri, i loro bisogni e sentimenti","")</f>
      </c>
      <c r="DB110" s="103">
        <f>IF($BW110=6,"La capacità di comprendere le emozioni proprie e altrui e di relazionarsi in maniera empatica con gli altri","")</f>
      </c>
      <c r="DC110" s="103">
        <f>IF($BW110=7,"Produzione di idee e comportamenti originali e innovativi che consentono soluzioni efficaci","")</f>
      </c>
      <c r="DD110" s="103">
        <f>IF($BW110=8,"Desiderio di fare nuove esperienze e conoscenze e di ricercare novità stimolanti","")</f>
      </c>
      <c r="DE110" s="103">
        <f>IF($BW110=9,"Disponibilità a cambiare le proprie idee, progettive obiettivi alla luce di nuove informazioni prendendo in considerazione punti di vista diversi","")</f>
      </c>
      <c r="DF110" s="103">
        <f>IF($BW110=10,"Pieno coinvolgimento motivazionale nell'apprendere nuove conoscenze e abilità","")</f>
      </c>
      <c r="DG110" s="103">
        <f>IF($BW110=11,"Capacità di saper guardare le cose in prospettiva, elargire consigli ed affrontare con saggezza questioni importanti","")</f>
      </c>
      <c r="DH110" s="103">
        <f>IF($BW110=12,"L'atteggiamento e il comportamento non ostile da parte di chi ha subito un danno o un torto","")</f>
      </c>
      <c r="DI110" s="103">
        <f>IF($BW110=13,"Conoscenza di sé, dei propri limiti e delle proprie qualità","")</f>
      </c>
      <c r="DJ110" s="103">
        <f>IF($BW110=14,"Orientamento cognitivo e comportamentale volto a conservare i propri beni, risorse e obiettivi raggiunti","")</f>
      </c>
      <c r="DK110" s="103">
        <f>IF($BW110=15,"Capacità di gestire le proprie risposte, impulsi ed emozioni al fine di perseguire i propri obiettivi","")</f>
      </c>
      <c r="DL110" s="103">
        <f>IF($BW110=16,"Abilità nel trarre piacere dalle bellezze del mondo fisico e dal talento delle persone","")</f>
      </c>
      <c r="DM110" s="103">
        <f>IF($BW110=17,"Sentimento di riconoscenza nell'accogliere un beneficio ricevuto da qualcuno o qualcosa","")</f>
      </c>
      <c r="DN110" s="103">
        <f>IF($BW110=18,"Atteggiamento cognitivo ed emotivo verso un futuro positivo perché condizionato dal proprio atteggiamento e dalle proprie azioni","")</f>
      </c>
      <c r="DO110" s="103">
        <f>IF($BW110=19,"Capacità di divertire e divertirsi, di cogliere l'assurdo e il paradosso delle situazioni","")</f>
      </c>
      <c r="DP110" s="103">
        <f>IF($BW110=20,"Convinzione che esista una dimensione sovrannaturale della vita e che questo consenta di dare senso alla propria vita","")</f>
      </c>
      <c r="DQ110" s="103">
        <f>IF($BW110=21,"Disposizione volontaria ad affrontare rischi e pericoli, preventivamente valutati, per avere un beneficio proprio o altrui","")</f>
      </c>
      <c r="DR110" s="103">
        <f>IF($BW110=22,"Capacità di perseguire i propri obiettivi, gestendo le difficoltà incontrate con determinazione","")</f>
      </c>
      <c r="DS110" s="103" t="str">
        <f>IF($BW110=23,"Capacità di esere se stesso/a e portare avanti le proprie idee e valori sia in privato che in pubblico","")</f>
        <v>Capacità di esere se stesso/a e portare avanti le proprie idee e valori sia in privato che in pubblico</v>
      </c>
      <c r="DT110" s="103">
        <f>IF($BW110=24,"Entusiasmo, energia e gioia di vivere che producono benessere fisico e psichico","")</f>
      </c>
      <c r="DU110" s="103" t="str">
        <f>CONCATENATE(CW110,CX110,CY110,CZ110,DA110,DB110,DC110,DD110,DE110,DF110,DG110,DH110,DI110,DJ110,DK110,DL110,DM110,DN110,DO110,DP110,DQ110,DR110,DS110,DT110)</f>
        <v>Capacità di esere se stesso/a e portare avanti le proprie idee e valori sia in privato che in pubblico</v>
      </c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63"/>
      <c r="FU110" s="63"/>
      <c r="FV110" s="63"/>
    </row>
    <row r="111" spans="1:178" s="3" customFormat="1" ht="14.25">
      <c r="A111" s="5"/>
      <c r="C111" s="6"/>
      <c r="D111" s="6"/>
      <c r="E111" s="63"/>
      <c r="F111" s="65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12">
        <f>BN111/BN$109*100</f>
        <v>100</v>
      </c>
      <c r="AW111" s="103" t="s">
        <v>18</v>
      </c>
      <c r="AX111" s="103">
        <f>IF($AX103=2,BW104,"")</f>
      </c>
      <c r="AY111" s="103">
        <f>IF(AND(AW102=1,AW103&gt;1),CV103,"")</f>
      </c>
      <c r="AZ111" s="103">
        <f>IF($AW102&gt;2,DU102,"")</f>
        <v>22</v>
      </c>
      <c r="BA111" s="103">
        <f>IF(AW102=2,BW103,"")</f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>
        <f>MAX(BO111:BV111)</f>
        <v>20</v>
      </c>
      <c r="BO111" s="103"/>
      <c r="BP111" s="103"/>
      <c r="BQ111" s="103"/>
      <c r="BR111" s="103"/>
      <c r="BS111" s="103">
        <f>IF(AW102=2,AV103,"")</f>
      </c>
      <c r="BT111" s="103">
        <f>IF($AW102&gt;2,AV102,"")</f>
        <v>20</v>
      </c>
      <c r="BU111" s="103">
        <f>IF(AND(AW102=1,AW103&gt;1),AV103,"")</f>
      </c>
      <c r="BV111" s="103">
        <f>IF($AX103=2,AV104,"")</f>
      </c>
      <c r="BW111" s="44">
        <f>MAX(AX111:BH111)</f>
        <v>22</v>
      </c>
      <c r="BX111" s="103">
        <f>IF($BW111=1,"Responsabilità sociale","")</f>
      </c>
      <c r="BY111" s="103">
        <f>IF($BW111=2,"Imparzialità","")</f>
      </c>
      <c r="BZ111" s="103">
        <f>IF($BW111=3,"Leadership","")</f>
      </c>
      <c r="CA111" s="103">
        <f>IF($BW111=4,"Capacità di amare","")</f>
      </c>
      <c r="CB111" s="103">
        <f>IF($BW111=5,"Generosità","")</f>
      </c>
      <c r="CC111" s="103">
        <f>IF($BW111=6,"Intelligenza sociale","")</f>
      </c>
      <c r="CD111" s="103">
        <f>IF($BW111=7,"Creatività","")</f>
      </c>
      <c r="CE111" s="103">
        <f>IF($BW111=8,"Curiosità","")</f>
      </c>
      <c r="CF111" s="103">
        <f>IF($BW111=9,"Apertura mentale","")</f>
      </c>
      <c r="CG111" s="103">
        <f>IF($BW111=10,"Amore per l'apprendimento","")</f>
      </c>
      <c r="CH111" s="103">
        <f>IF($BW111=11,"Lungimiranza","")</f>
      </c>
      <c r="CI111" s="103">
        <f>IF($BW111=12,"Perdono","")</f>
      </c>
      <c r="CJ111" s="103">
        <f>IF($BW111=13,"Umiltà","")</f>
      </c>
      <c r="CK111" s="103">
        <f>IF($BW111=14,"Prudenza","")</f>
      </c>
      <c r="CL111" s="103">
        <f>IF($BW111=15,"Autocontrollo","")</f>
      </c>
      <c r="CM111" s="103">
        <f>IF($BW111=16,"Senso estetico","")</f>
      </c>
      <c r="CN111" s="103">
        <f>IF($BW111=17,"Gratitudine","")</f>
      </c>
      <c r="CO111" s="103">
        <f>IF($BW111=18,"Ottimismo","")</f>
      </c>
      <c r="CP111" s="103">
        <f>IF($BW111=19,"Allegria","")</f>
      </c>
      <c r="CQ111" s="103">
        <f>IF($BW111=20,"Spiritualità","")</f>
      </c>
      <c r="CR111" s="103">
        <f>IF($BW111=21,"Audacia","")</f>
      </c>
      <c r="CS111" s="103" t="str">
        <f>IF($BW111=22,"Perseveranza","")</f>
        <v>Perseveranza</v>
      </c>
      <c r="CT111" s="103">
        <f>IF($BW111=23,"Integrità","")</f>
      </c>
      <c r="CU111" s="103">
        <f>IF($BW111=24,"Vitalità","")</f>
      </c>
      <c r="CV111" s="103" t="str">
        <f>CONCATENATE(BX111,BY111,BZ111,CA111,CB111,CC111,CD111,CE111,CF111,CG111,CH111,CI111,CJ111,CK111,CL111,CM111,CN111,CO111,CP111,CQ111,CR111,CS111,CT111,CU111)</f>
        <v>Perseveranza</v>
      </c>
      <c r="CW111" s="103">
        <f>IF($BW111=1,"Sentimento di identificazione e obbligo verso la società, il bene comune, il gruppo di appartenenza che va oltre i propri interessi","")</f>
      </c>
      <c r="CX111" s="103">
        <f>IF($BW111=2,"Capacità di determinare cosa è moralmente giusto, sbagliato, proibito e di mantenere un giudizio obiettivo in ogni situazione","")</f>
      </c>
      <c r="CY111" s="103">
        <f>IF($BW111=3,"La capacità di influenzare, guidare, aiutare e motivare le altre persone verso il raggiungimento di obiettivi comuni","")</f>
      </c>
      <c r="CZ111" s="103">
        <f>IF($BW111=4,"Atteggiamento cognitivo, comportamentale ed emotivo orientato a dare e ricevere amore, cure, rispetto e protezione","")</f>
      </c>
      <c r="DA111" s="103">
        <f>IF($BW111=5,"Orientamento positivo verso gli altri, i loro bisogni e sentimenti","")</f>
      </c>
      <c r="DB111" s="103">
        <f>IF($BW111=6,"La capacità di comprendere le emozioni proprie e altrui e di relazionarsi in maniera empatica con gli altri","")</f>
      </c>
      <c r="DC111" s="103">
        <f>IF($BW111=7,"Produzione di idee e comportamenti originali e innovativi che consentono soluzioni efficaci","")</f>
      </c>
      <c r="DD111" s="103">
        <f>IF($BW111=8,"Desiderio di fare nuove esperienze e conoscenze e di ricercare novità stimolanti","")</f>
      </c>
      <c r="DE111" s="103">
        <f>IF($BW111=9,"Disponibilità a cambiare le proprie idee, progettive obiettivi alla luce di nuove informazioni prendendo in considerazione punti di vista diversi","")</f>
      </c>
      <c r="DF111" s="103">
        <f>IF($BW111=10,"Pieno coinvolgimento motivazionale nell'apprendere nuove conoscenze e abilità","")</f>
      </c>
      <c r="DG111" s="103">
        <f>IF($BW111=11,"Capacità di saper guardare le cose in prospettiva, elargire consigli ed affrontare con saggezza questioni importanti","")</f>
      </c>
      <c r="DH111" s="103">
        <f>IF($BW111=12,"L'atteggiamento e il comportamento non ostile da parte di chi ha subito un danno o un torto","")</f>
      </c>
      <c r="DI111" s="103">
        <f>IF($BW111=13,"Conoscenza di sé, dei propri limiti e delle proprie qualità","")</f>
      </c>
      <c r="DJ111" s="103">
        <f>IF($BW111=14,"Orientamento cognitivo e comportamentale volto a conservare i propri beni, risorse e obiettivi raggiunti","")</f>
      </c>
      <c r="DK111" s="103">
        <f>IF($BW111=15,"Capacità di gestire le proprie risposte, impulsi ed emozioni al fine di perseguire i propri obiettivi","")</f>
      </c>
      <c r="DL111" s="103">
        <f>IF($BW111=16,"Abilità nel trarre piacere dalle bellezze del mondo fisico e dal talento delle persone","")</f>
      </c>
      <c r="DM111" s="103">
        <f>IF($BW111=17,"Sentimento di riconoscenza nell'accogliere un beneficio ricevuto da qualcuno o qualcosa","")</f>
      </c>
      <c r="DN111" s="103">
        <f>IF($BW111=18,"Atteggiamento cognitivo ed emotivo verso un futuro positivo perché condizionato dal proprio atteggiamento e dalle proprie azioni","")</f>
      </c>
      <c r="DO111" s="103">
        <f>IF($BW111=19,"Capacità di divertire e divertirsi, di cogliere l'assurdo e il paradosso delle situazioni","")</f>
      </c>
      <c r="DP111" s="103">
        <f>IF($BW111=20,"Convinzione che esista una dimensione sovrannaturale della vita e che questo consenta di dare senso alla propria vita","")</f>
      </c>
      <c r="DQ111" s="103">
        <f>IF($BW111=21,"Disposizione volontaria ad affrontare rischi e pericoli, preventivamente valutati, per avere un beneficio proprio o altrui","")</f>
      </c>
      <c r="DR111" s="103" t="str">
        <f>IF($BW111=22,"Capacità di perseguire i propri obiettivi, gestendo le difficoltà incontrate con determinazione","")</f>
        <v>Capacità di perseguire i propri obiettivi, gestendo le difficoltà incontrate con determinazione</v>
      </c>
      <c r="DS111" s="103">
        <f>IF($BW111=23,"Capacità di esere se stesso/a e portare avanti le proprie idee e valori sia in privato che in pubblico","")</f>
      </c>
      <c r="DT111" s="103">
        <f>IF($BW111=24,"Entusiasmo, energia e gioia di vivere che producono benessere fisico e psichico","")</f>
      </c>
      <c r="DU111" s="103" t="str">
        <f>CONCATENATE(CW111,CX111,CY111,CZ111,DA111,DB111,DC111,DD111,DE111,DF111,DG111,DH111,DI111,DJ111,DK111,DL111,DM111,DN111,DO111,DP111,DQ111,DR111,DS111,DT111)</f>
        <v>Capacità di perseguire i propri obiettivi, gestendo le difficoltà incontrate con determinazione</v>
      </c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  <c r="FP111" s="103"/>
      <c r="FQ111" s="103"/>
      <c r="FR111" s="103"/>
      <c r="FS111" s="103"/>
      <c r="FT111" s="63"/>
      <c r="FU111" s="63"/>
      <c r="FV111" s="63"/>
    </row>
    <row r="112" spans="1:178" s="3" customFormat="1" ht="14.25">
      <c r="A112" s="5"/>
      <c r="C112" s="6"/>
      <c r="D112" s="6"/>
      <c r="E112" s="63"/>
      <c r="F112" s="65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12">
        <f>BN112/BN$109*100</f>
        <v>100</v>
      </c>
      <c r="AW112" s="103" t="s">
        <v>19</v>
      </c>
      <c r="AX112" s="103">
        <f>IF($AX104=3,BW105,"")</f>
      </c>
      <c r="AY112" s="103">
        <f>IF(AW102=3,BW103,"")</f>
      </c>
      <c r="AZ112" s="103">
        <f>IF(AND(AW102=2,AW103&gt;1),CV103,"")</f>
      </c>
      <c r="BA112" s="103">
        <f>IF($AW102&gt;3,ET102,"")</f>
        <v>21</v>
      </c>
      <c r="BB112" s="103">
        <f>IF(AND(AW102=2,AW103=1),BW104,"")</f>
      </c>
      <c r="BC112" s="103">
        <f>IF(AND(AW102=1,AW103=2),BW104,"")</f>
      </c>
      <c r="BD112" s="103">
        <f>IF(AND(AW102=1,AW103&gt;2),DU103,"")</f>
      </c>
      <c r="BE112" s="103">
        <f>IF(AND(AX103=2,AW104&gt;1),CV104,"")</f>
      </c>
      <c r="BF112" s="103"/>
      <c r="BG112" s="103"/>
      <c r="BH112" s="103"/>
      <c r="BI112" s="103"/>
      <c r="BJ112" s="103"/>
      <c r="BK112" s="103"/>
      <c r="BL112" s="103"/>
      <c r="BM112" s="103"/>
      <c r="BN112" s="103">
        <f>MAX(BO112:BV112)</f>
        <v>20</v>
      </c>
      <c r="BO112" s="103">
        <f>IF(AND(AX103=2,AW104&gt;1),AV104,"")</f>
      </c>
      <c r="BP112" s="103">
        <f>IF(AND(AW102=1,AW103&gt;2),AV103,"")</f>
      </c>
      <c r="BQ112" s="103">
        <f>IF(AND(AW102=1,AW103=2),AV104,"")</f>
      </c>
      <c r="BR112" s="103">
        <f>IF(AND(AW102=2,AW103=1),AV104,"")</f>
      </c>
      <c r="BS112" s="103">
        <f>IF($AW102&gt;3,AV102,"")</f>
        <v>20</v>
      </c>
      <c r="BT112" s="103">
        <f>IF(AND(AW102=2,AW103&gt;1),AV103,"")</f>
      </c>
      <c r="BU112" s="103">
        <f>IF(AW102=3,AV103,"")</f>
      </c>
      <c r="BV112" s="103">
        <f>IF($AX104=3,AV105,"")</f>
      </c>
      <c r="BW112" s="44">
        <f>MAX(AX112:BH112)</f>
        <v>21</v>
      </c>
      <c r="BX112" s="103">
        <f>IF($BW112=1,"Responsabilità sociale","")</f>
      </c>
      <c r="BY112" s="103">
        <f>IF($BW112=2,"Imparzialità","")</f>
      </c>
      <c r="BZ112" s="103">
        <f>IF($BW112=3,"Leadership","")</f>
      </c>
      <c r="CA112" s="103">
        <f>IF($BW112=4,"Capacità di amare","")</f>
      </c>
      <c r="CB112" s="103">
        <f>IF($BW112=5,"Generosità","")</f>
      </c>
      <c r="CC112" s="103">
        <f>IF($BW112=6,"Intelligenza sociale","")</f>
      </c>
      <c r="CD112" s="103">
        <f>IF($BW112=7,"Creatività","")</f>
      </c>
      <c r="CE112" s="103">
        <f>IF($BW112=8,"Curiosità","")</f>
      </c>
      <c r="CF112" s="103">
        <f>IF($BW112=9,"Apertura mentale","")</f>
      </c>
      <c r="CG112" s="103">
        <f>IF($BW112=10,"Amore per l'apprendimento","")</f>
      </c>
      <c r="CH112" s="103">
        <f>IF($BW112=11,"Lungimiranza","")</f>
      </c>
      <c r="CI112" s="103">
        <f>IF($BW112=12,"Perdono","")</f>
      </c>
      <c r="CJ112" s="103">
        <f>IF($BW112=13,"Umiltà","")</f>
      </c>
      <c r="CK112" s="103">
        <f>IF($BW112=14,"Prudenza","")</f>
      </c>
      <c r="CL112" s="103">
        <f>IF($BW112=15,"Autocontrollo","")</f>
      </c>
      <c r="CM112" s="103">
        <f>IF($BW112=16,"Senso estetico","")</f>
      </c>
      <c r="CN112" s="103">
        <f>IF($BW112=17,"Gratitudine","")</f>
      </c>
      <c r="CO112" s="103">
        <f>IF($BW112=18,"Ottimismo","")</f>
      </c>
      <c r="CP112" s="103">
        <f>IF($BW112=19,"Allegria","")</f>
      </c>
      <c r="CQ112" s="103">
        <f>IF($BW112=20,"Spiritualità","")</f>
      </c>
      <c r="CR112" s="103" t="str">
        <f>IF($BW112=21,"Audacia","")</f>
        <v>Audacia</v>
      </c>
      <c r="CS112" s="103">
        <f>IF($BW112=22,"Perseveranza","")</f>
      </c>
      <c r="CT112" s="103">
        <f>IF($BW112=23,"Integrità","")</f>
      </c>
      <c r="CU112" s="103">
        <f>IF($BW112=24,"Vitalità","")</f>
      </c>
      <c r="CV112" s="103" t="str">
        <f>CONCATENATE(BX112,BY112,BZ112,CA112,CB112,CC112,CD112,CE112,CF112,CG112,CH112,CI112,CJ112,CK112,CL112,CM112,CN112,CO112,CP112,CQ112,CR112,CS112,CT112,CU112)</f>
        <v>Audacia</v>
      </c>
      <c r="CW112" s="103">
        <f>IF($BW112=1,"Sentimento di identificazione e obbligo verso la società, il bene comune, il gruppo di appartenenza che va oltre i propri interessi","")</f>
      </c>
      <c r="CX112" s="103">
        <f>IF($BW112=2,"Capacità di determinare cosa è moralmente giusto, sbagliato, proibito e di mantenere un giudizio obiettivo in ogni situazione","")</f>
      </c>
      <c r="CY112" s="103">
        <f>IF($BW112=3,"La capacità di influenzare, guidare, aiutare e motivare le altre persone verso il raggiungimento di obiettivi comuni","")</f>
      </c>
      <c r="CZ112" s="103">
        <f>IF($BW112=4,"Atteggiamento cognitivo, comportamentale ed emotivo orientato a dare e ricevere amore, cure, rispetto e protezione","")</f>
      </c>
      <c r="DA112" s="103">
        <f>IF($BW112=5,"Orientamento positivo verso gli altri, i loro bisogni e sentimenti","")</f>
      </c>
      <c r="DB112" s="103">
        <f>IF($BW112=6,"La capacità di comprendere le emozioni proprie e altrui e di relazionarsi in maniera empatica con gli altri","")</f>
      </c>
      <c r="DC112" s="103">
        <f>IF($BW112=7,"Produzione di idee e comportamenti originali e innovativi che consentono soluzioni efficaci","")</f>
      </c>
      <c r="DD112" s="103">
        <f>IF($BW112=8,"Desiderio di fare nuove esperienze e conoscenze e di ricercare novità stimolanti","")</f>
      </c>
      <c r="DE112" s="103">
        <f>IF($BW112=9,"Disponibilità a cambiare le proprie idee, progettive obiettivi alla luce di nuove informazioni prendendo in considerazione punti di vista diversi","")</f>
      </c>
      <c r="DF112" s="103">
        <f>IF($BW112=10,"Pieno coinvolgimento motivazionale nell'apprendere nuove conoscenze e abilità","")</f>
      </c>
      <c r="DG112" s="103">
        <f>IF($BW112=11,"Capacità di saper guardare le cose in prospettiva, elargire consigli ed affrontare con saggezza questioni importanti","")</f>
      </c>
      <c r="DH112" s="103">
        <f>IF($BW112=12,"L'atteggiamento e il comportamento non ostile da parte di chi ha subito un danno o un torto","")</f>
      </c>
      <c r="DI112" s="103">
        <f>IF($BW112=13,"Conoscenza di sé, dei propri limiti e delle proprie qualità","")</f>
      </c>
      <c r="DJ112" s="103">
        <f>IF($BW112=14,"Orientamento cognitivo e comportamentale volto a conservare i propri beni, risorse e obiettivi raggiunti","")</f>
      </c>
      <c r="DK112" s="103">
        <f>IF($BW112=15,"Capacità di gestire le proprie risposte, impulsi ed emozioni al fine di perseguire i propri obiettivi","")</f>
      </c>
      <c r="DL112" s="103">
        <f>IF($BW112=16,"Abilità nel trarre piacere dalle bellezze del mondo fisico e dal talento delle persone","")</f>
      </c>
      <c r="DM112" s="103">
        <f>IF($BW112=17,"Sentimento di riconoscenza nell'accogliere un beneficio ricevuto da qualcuno o qualcosa","")</f>
      </c>
      <c r="DN112" s="103">
        <f>IF($BW112=18,"Atteggiamento cognitivo ed emotivo verso un futuro positivo perché condizionato dal proprio atteggiamento e dalle proprie azioni","")</f>
      </c>
      <c r="DO112" s="103">
        <f>IF($BW112=19,"Capacità di divertire e divertirsi, di cogliere l'assurdo e il paradosso delle situazioni","")</f>
      </c>
      <c r="DP112" s="103">
        <f>IF($BW112=20,"Convinzione che esista una dimensione sovrannaturale della vita e che questo consenta di dare senso alla propria vita","")</f>
      </c>
      <c r="DQ112" s="103" t="str">
        <f>IF($BW112=21,"Disposizione volontaria ad affrontare rischi e pericoli, preventivamente valutati, per avere un beneficio proprio o altrui","")</f>
        <v>Disposizione volontaria ad affrontare rischi e pericoli, preventivamente valutati, per avere un beneficio proprio o altrui</v>
      </c>
      <c r="DR112" s="103">
        <f>IF($BW112=22,"Capacità di perseguire i propri obiettivi, gestendo le difficoltà incontrate con determinazione","")</f>
      </c>
      <c r="DS112" s="103">
        <f>IF($BW112=23,"Capacità di esere se stesso/a e portare avanti le proprie idee e valori sia in privato che in pubblico","")</f>
      </c>
      <c r="DT112" s="103">
        <f>IF($BW112=24,"Entusiasmo, energia e gioia di vivere che producono benessere fisico e psichico","")</f>
      </c>
      <c r="DU112" s="103" t="str">
        <f>CONCATENATE(CW112,CX112,CY112,CZ112,DA112,DB112,DC112,DD112,DE112,DF112,DG112,DH112,DI112,DJ112,DK112,DL112,DM112,DN112,DO112,DP112,DQ112,DR112,DS112,DT112)</f>
        <v>Disposizione volontaria ad affrontare rischi e pericoli, preventivamente valutati, per avere un beneficio proprio o altrui</v>
      </c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63"/>
      <c r="FU112" s="63"/>
      <c r="FV112" s="63"/>
    </row>
    <row r="113" spans="1:178" s="3" customFormat="1" ht="14.25">
      <c r="A113" s="5"/>
      <c r="C113" s="6"/>
      <c r="D113" s="6"/>
      <c r="E113" s="63"/>
      <c r="F113" s="65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12">
        <f>BN113/BN$109*100</f>
        <v>50</v>
      </c>
      <c r="AW113" s="103" t="s">
        <v>20</v>
      </c>
      <c r="AX113" s="103">
        <f>IF($AX106&gt;4,BW106,"")</f>
        <v>24</v>
      </c>
      <c r="AY113" s="103">
        <f>IF(AND(AX104=3,AW105=2),CV105,"")</f>
      </c>
      <c r="AZ113" s="103">
        <f>IF(AX104=4,BW105,"")</f>
      </c>
      <c r="BA113" s="103">
        <f>IF(AND(AX103=2,AW104=3),DU104,"")</f>
      </c>
      <c r="BB113" s="103">
        <f>IF(AW102=5,FS102,"")</f>
      </c>
      <c r="BC113" s="103">
        <f>IF(AND(AX103=3,AW104=2),CV104,"")</f>
      </c>
      <c r="BD113" s="103">
        <f>IF($AX103=4,BW104,"")</f>
      </c>
      <c r="BE113" s="103">
        <f>IF(AND(AW102=1,AW103&gt;3),ET103,"")</f>
      </c>
      <c r="BF113" s="103">
        <f>IF(AND(AW102=2,AW103&gt;2),DU103,"")</f>
      </c>
      <c r="BG113" s="103">
        <f>IF(AND(AW102=3,AW103&gt;1),CV103,"")</f>
      </c>
      <c r="BH113" s="103">
        <f>IF(AW102=4,BW103,"")</f>
      </c>
      <c r="BI113" s="103"/>
      <c r="BJ113" s="103"/>
      <c r="BK113" s="103"/>
      <c r="BL113" s="103"/>
      <c r="BM113" s="103"/>
      <c r="BN113" s="103">
        <f>MAX(BO113:BV113)</f>
        <v>10</v>
      </c>
      <c r="BO113" s="103">
        <f>IF(AX103&gt;4,AV103,"")</f>
        <v>10</v>
      </c>
      <c r="BP113" s="103">
        <f>IF($AX103=4,AV104,"")</f>
      </c>
      <c r="BQ113" s="103">
        <f>IF(AND(AX103=3,AW104=2),AV104,"")</f>
      </c>
      <c r="BR113" s="103">
        <f>IF(AW102=5,AV102,"")</f>
      </c>
      <c r="BS113" s="103">
        <f>IF(AND(AX103=2,AW104=3),AV104,"")</f>
      </c>
      <c r="BT113" s="103">
        <f>IF(AX104=4,AV105,"")</f>
      </c>
      <c r="BU113" s="103">
        <f>IF(AND(AX104=3,AW105=2),AV105,"")</f>
      </c>
      <c r="BV113" s="103">
        <f>IF($AX106&gt;4,AV106,"")</f>
        <v>0</v>
      </c>
      <c r="BW113" s="44">
        <f>MAX(AX113:BH113)</f>
        <v>24</v>
      </c>
      <c r="BX113" s="103">
        <f>IF($BW113=1,"Responsabilità sociale","")</f>
      </c>
      <c r="BY113" s="103">
        <f>IF($BW113=2,"Imparzialità","")</f>
      </c>
      <c r="BZ113" s="103">
        <f>IF($BW113=3,"Leadership","")</f>
      </c>
      <c r="CA113" s="103">
        <f>IF($BW113=4,"Capacità di amare","")</f>
      </c>
      <c r="CB113" s="103">
        <f>IF($BW113=5,"Generosità","")</f>
      </c>
      <c r="CC113" s="103">
        <f>IF($BW113=6,"Intelligenza sociale","")</f>
      </c>
      <c r="CD113" s="103">
        <f>IF($BW113=7,"Creatività","")</f>
      </c>
      <c r="CE113" s="103">
        <f>IF($BW113=8,"Curiosità","")</f>
      </c>
      <c r="CF113" s="103">
        <f>IF($BW113=9,"Apertura mentale","")</f>
      </c>
      <c r="CG113" s="103">
        <f>IF($BW113=10,"Amore per l'apprendimento","")</f>
      </c>
      <c r="CH113" s="103">
        <f>IF($BW113=11,"Lungimiranza","")</f>
      </c>
      <c r="CI113" s="103">
        <f>IF($BW113=12,"Perdono","")</f>
      </c>
      <c r="CJ113" s="103">
        <f>IF($BW113=13,"Umiltà","")</f>
      </c>
      <c r="CK113" s="103">
        <f>IF($BW113=14,"Prudenza","")</f>
      </c>
      <c r="CL113" s="103">
        <f>IF($BW113=15,"Autocontrollo","")</f>
      </c>
      <c r="CM113" s="103">
        <f>IF($BW113=16,"Senso estetico","")</f>
      </c>
      <c r="CN113" s="103">
        <f>IF($BW113=17,"Gratitudine","")</f>
      </c>
      <c r="CO113" s="103">
        <f>IF($BW113=18,"Ottimismo","")</f>
      </c>
      <c r="CP113" s="103">
        <f>IF($BW113=19,"Allegria","")</f>
      </c>
      <c r="CQ113" s="103">
        <f>IF($BW113=20,"Spiritualità","")</f>
      </c>
      <c r="CR113" s="103">
        <f>IF($BW113=21,"Audacia","")</f>
      </c>
      <c r="CS113" s="103">
        <f>IF($BW113=22,"Perseveranza","")</f>
      </c>
      <c r="CT113" s="103">
        <f>IF($BW113=23,"Integrità","")</f>
      </c>
      <c r="CU113" s="103" t="str">
        <f>IF($BW113=24,"Vitalità","")</f>
        <v>Vitalità</v>
      </c>
      <c r="CV113" s="103" t="str">
        <f>CONCATENATE(BX113,BY113,BZ113,CA113,CB113,CC113,CD113,CE113,CF113,CG113,CH113,CI113,CJ113,CK113,CL113,CM113,CN113,CO113,CP113,CQ113,CR113,CS113,CT113,CU113)</f>
        <v>Vitalità</v>
      </c>
      <c r="CW113" s="103">
        <f>IF($BW113=1,"Sentimento di identificazione e obbligo verso la società, il bene comune, il gruppo di appartenenza che va oltre i propri interessi","")</f>
      </c>
      <c r="CX113" s="103">
        <f>IF($BW113=2,"Capacità di determinare cosa è moralmente giusto, sbagliato, proibito e di mantenere un giudizio obiettivo in ogni situazione","")</f>
      </c>
      <c r="CY113" s="103">
        <f>IF($BW113=3,"La capacità di influenzare, guidare, aiutare e motivare le altre persone verso il raggiungimento di obiettivi comuni","")</f>
      </c>
      <c r="CZ113" s="103">
        <f>IF($BW113=4,"Atteggiamento cognitivo, comportamentale ed emotivo orientato a dare e ricevere amore, cure, rispetto e protezione","")</f>
      </c>
      <c r="DA113" s="103">
        <f>IF($BW113=5,"Orientamento positivo verso gli altri, i loro bisogni e sentimenti","")</f>
      </c>
      <c r="DB113" s="103">
        <f>IF($BW113=6,"La capacità di comprendere le emozioni proprie e altrui e di relazionarsi in maniera empatica con gli altri","")</f>
      </c>
      <c r="DC113" s="103">
        <f>IF($BW113=7,"Produzione di idee e comportamenti originali e innovativi che consentono soluzioni efficaci","")</f>
      </c>
      <c r="DD113" s="103">
        <f>IF($BW113=8,"Desiderio di fare nuove esperienze e conoscenze e di ricercare novità stimolanti","")</f>
      </c>
      <c r="DE113" s="103">
        <f>IF($BW113=9,"Disponibilità a cambiare le proprie idee, progettive obiettivi alla luce di nuove informazioni prendendo in considerazione punti di vista diversi","")</f>
      </c>
      <c r="DF113" s="103">
        <f>IF($BW113=10,"Pieno coinvolgimento motivazionale nell'apprendere nuove conoscenze e abilità","")</f>
      </c>
      <c r="DG113" s="103">
        <f>IF($BW113=11,"Capacità di saper guardare le cose in prospettiva, elargire consigli ed affrontare con saggezza questioni importanti","")</f>
      </c>
      <c r="DH113" s="103">
        <f>IF($BW113=12,"L'atteggiamento e il comportamento non ostile da parte di chi ha subito un danno o un torto","")</f>
      </c>
      <c r="DI113" s="103">
        <f>IF($BW113=13,"Conoscenza di sé, dei propri limiti e delle proprie qualità","")</f>
      </c>
      <c r="DJ113" s="103">
        <f>IF($BW113=14,"Orientamento cognitivo e comportamentale volto a conservare i propri beni, risorse e obiettivi raggiunti","")</f>
      </c>
      <c r="DK113" s="103">
        <f>IF($BW113=15,"Capacità di gestire le proprie risposte, impulsi ed emozioni al fine di perseguire i propri obiettivi","")</f>
      </c>
      <c r="DL113" s="103">
        <f>IF($BW113=16,"Abilità nel trarre piacere dalle bellezze del mondo fisico e dal talento delle persone","")</f>
      </c>
      <c r="DM113" s="103">
        <f>IF($BW113=17,"Sentimento di riconoscenza nell'accogliere un beneficio ricevuto da qualcuno o qualcosa","")</f>
      </c>
      <c r="DN113" s="103">
        <f>IF($BW113=18,"Atteggiamento cognitivo ed emotivo verso un futuro positivo perché condizionato dal proprio atteggiamento e dalle proprie azioni","")</f>
      </c>
      <c r="DO113" s="103">
        <f>IF($BW113=19,"Capacità di divertire e divertirsi, di cogliere l'assurdo e il paradosso delle situazioni","")</f>
      </c>
      <c r="DP113" s="103">
        <f>IF($BW113=20,"Convinzione che esista una dimensione sovrannaturale della vita e che questo consenta di dare senso alla propria vita","")</f>
      </c>
      <c r="DQ113" s="103">
        <f>IF($BW113=21,"Disposizione volontaria ad affrontare rischi e pericoli, preventivamente valutati, per avere un beneficio proprio o altrui","")</f>
      </c>
      <c r="DR113" s="103">
        <f>IF($BW113=22,"Capacità di perseguire i propri obiettivi, gestendo le difficoltà incontrate con determinazione","")</f>
      </c>
      <c r="DS113" s="103">
        <f>IF($BW113=23,"Capacità di esere se stesso/a e portare avanti le proprie idee e valori sia in privato che in pubblico","")</f>
      </c>
      <c r="DT113" s="103" t="str">
        <f>IF($BW113=24,"Entusiasmo, energia e gioia di vivere che producono benessere fisico e psichico","")</f>
        <v>Entusiasmo, energia e gioia di vivere che producono benessere fisico e psichico</v>
      </c>
      <c r="DU113" s="103" t="str">
        <f>CONCATENATE(CW113,CX113,CY113,CZ113,DA113,DB113,DC113,DD113,DE113,DF113,DG113,DH113,DI113,DJ113,DK113,DL113,DM113,DN113,DO113,DP113,DQ113,DR113,DS113,DT113)</f>
        <v>Entusiasmo, energia e gioia di vivere che producono benessere fisico e psichico</v>
      </c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63"/>
      <c r="FU113" s="63"/>
      <c r="FV113" s="63"/>
    </row>
    <row r="114" spans="1:178" s="21" customFormat="1" ht="13.5">
      <c r="A114" s="3"/>
      <c r="B114" s="7"/>
      <c r="C114" s="4"/>
      <c r="D114" s="4"/>
      <c r="E114" s="62"/>
      <c r="F114" s="64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</row>
    <row r="115" spans="1:6" ht="12.75">
      <c r="A115" s="10"/>
      <c r="B115" s="7"/>
      <c r="C115" s="8"/>
      <c r="D115" s="8"/>
      <c r="F115" s="65"/>
    </row>
    <row r="116" spans="1:6" ht="12.75">
      <c r="A116" s="10"/>
      <c r="B116" s="7"/>
      <c r="C116" s="8"/>
      <c r="D116" s="8"/>
      <c r="F116" s="65"/>
    </row>
    <row r="117" spans="1:6" ht="12.75">
      <c r="A117" s="10"/>
      <c r="B117" s="7"/>
      <c r="C117" s="8"/>
      <c r="D117" s="8"/>
      <c r="F117" s="65"/>
    </row>
    <row r="118" spans="1:6" ht="12.75">
      <c r="A118" s="10"/>
      <c r="B118" s="7"/>
      <c r="C118" s="8"/>
      <c r="D118" s="8"/>
      <c r="F118" s="65"/>
    </row>
    <row r="119" spans="1:6" ht="12.75">
      <c r="A119" s="10"/>
      <c r="B119" s="7"/>
      <c r="C119" s="8"/>
      <c r="D119" s="8"/>
      <c r="F119" s="65"/>
    </row>
  </sheetData>
  <sheetProtection/>
  <mergeCells count="4">
    <mergeCell ref="FD1:FF1"/>
    <mergeCell ref="A1:C1"/>
    <mergeCell ref="B3:B4"/>
    <mergeCell ref="C3:C5"/>
  </mergeCells>
  <dataValidations count="2">
    <dataValidation type="list" allowBlank="1" showInputMessage="1" showErrorMessage="1" sqref="F102:F106">
      <formula1>$FU$14:$FU$15</formula1>
    </dataValidation>
    <dataValidation type="list" allowBlank="1" showInputMessage="1" showErrorMessage="1" sqref="C6:C105">
      <formula1>$FU$6:$FU$12</formula1>
    </dataValidation>
  </dataValidation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2013-03-13T09:44:03Z</cp:lastPrinted>
  <dcterms:created xsi:type="dcterms:W3CDTF">2013-02-12T07:21:37Z</dcterms:created>
  <dcterms:modified xsi:type="dcterms:W3CDTF">2014-03-27T10:15:35Z</dcterms:modified>
  <cp:category/>
  <cp:version/>
  <cp:contentType/>
  <cp:contentStatus/>
</cp:coreProperties>
</file>